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autoCompressPictures="0" defaultThemeVersion="124226"/>
  <xr:revisionPtr revIDLastSave="0" documentId="13_ncr:1_{19EF7670-7743-42AB-9468-067EC0519DF0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MAPA DE RIESGOS" sheetId="7" r:id="rId1"/>
    <sheet name="fo" sheetId="5" r:id="rId2"/>
  </sheets>
  <externalReferences>
    <externalReference r:id="rId3"/>
    <externalReference r:id="rId4"/>
  </externalReferences>
  <definedNames>
    <definedName name="_xlnm._FilterDatabase" localSheetId="0" hidden="1">'MAPA DE RIESGOS'!$A$8:$AU$105</definedName>
    <definedName name="andrea">'[1]MAPA DE RIESGOS'!$J$22</definedName>
    <definedName name="control1">'MAPA DE RIESGOS'!$J$9</definedName>
    <definedName name="control10">'MAPA DE RIESGOS'!$J$18</definedName>
    <definedName name="control100">'MAPA DE RIESGOS'!#REF!</definedName>
    <definedName name="control101">'MAPA DE RIESGOS'!#REF!</definedName>
    <definedName name="control102">'MAPA DE RIESGOS'!$J$89</definedName>
    <definedName name="control103">'MAPA DE RIESGOS'!#REF!</definedName>
    <definedName name="control104">'MAPA DE RIESGOS'!#REF!</definedName>
    <definedName name="control105">'MAPA DE RIESGOS'!$J$90</definedName>
    <definedName name="control106">'MAPA DE RIESGOS'!$J$91</definedName>
    <definedName name="control107">'MAPA DE RIESGOS'!$J$92</definedName>
    <definedName name="control108">'MAPA DE RIESGOS'!$J$92</definedName>
    <definedName name="control109">'MAPA DE RIESGOS'!$J$94</definedName>
    <definedName name="control11">'MAPA DE RIESGOS'!$J$19</definedName>
    <definedName name="control110">'MAPA DE RIESGOS'!$J$95</definedName>
    <definedName name="control112">'MAPA DE RIESGOS'!$J$96</definedName>
    <definedName name="control113">'MAPA DE RIESGOS'!$J$97</definedName>
    <definedName name="control12">'MAPA DE RIESGOS'!#REF!</definedName>
    <definedName name="control120">'MAPA DE RIESGOS'!$J$82</definedName>
    <definedName name="control121">'MAPA DE RIESGOS'!$K$29</definedName>
    <definedName name="control122">'MAPA DE RIESGOS'!$J$29</definedName>
    <definedName name="control13">'MAPA DE RIESGOS'!$J$20</definedName>
    <definedName name="control14">'MAPA DE RIESGOS'!$J$21</definedName>
    <definedName name="control15">'MAPA DE RIESGOS'!$J$22</definedName>
    <definedName name="control16">'MAPA DE RIESGOS'!#REF!</definedName>
    <definedName name="control17">'MAPA DE RIESGOS'!$J$23</definedName>
    <definedName name="control18">'MAPA DE RIESGOS'!#REF!</definedName>
    <definedName name="control19">'MAPA DE RIESGOS'!$J$24</definedName>
    <definedName name="control2">'MAPA DE RIESGOS'!$J$10</definedName>
    <definedName name="control20">'MAPA DE RIESGOS'!#REF!</definedName>
    <definedName name="control21">'MAPA DE RIESGOS'!$J$25</definedName>
    <definedName name="control22">'MAPA DE RIESGOS'!$J$26</definedName>
    <definedName name="control23">'MAPA DE RIESGOS'!$J$27</definedName>
    <definedName name="control24">'MAPA DE RIESGOS'!$J$30</definedName>
    <definedName name="control25">'MAPA DE RIESGOS'!$J$31</definedName>
    <definedName name="control26">'MAPA DE RIESGOS'!$J$32</definedName>
    <definedName name="control27">'MAPA DE RIESGOS'!$J$33</definedName>
    <definedName name="control28">'MAPA DE RIESGOS'!$J$34</definedName>
    <definedName name="control29">'MAPA DE RIESGOS'!$J$35</definedName>
    <definedName name="control3">'MAPA DE RIESGOS'!$J$11</definedName>
    <definedName name="control30">'MAPA DE RIESGOS'!$J$36</definedName>
    <definedName name="control31">'MAPA DE RIESGOS'!$J$37</definedName>
    <definedName name="control32">'MAPA DE RIESGOS'!$J$38</definedName>
    <definedName name="control33">'MAPA DE RIESGOS'!$J$39</definedName>
    <definedName name="control34">'MAPA DE RIESGOS'!$J$40</definedName>
    <definedName name="control35">'MAPA DE RIESGOS'!$J$41</definedName>
    <definedName name="control36">'MAPA DE RIESGOS'!#REF!</definedName>
    <definedName name="control37">'MAPA DE RIESGOS'!$J$42</definedName>
    <definedName name="control38">'MAPA DE RIESGOS'!$J$43</definedName>
    <definedName name="control39">'MAPA DE RIESGOS'!$J$44</definedName>
    <definedName name="control4">'MAPA DE RIESGOS'!$J$12</definedName>
    <definedName name="control40">'MAPA DE RIESGOS'!$J$45</definedName>
    <definedName name="control41">'MAPA DE RIESGOS'!#REF!</definedName>
    <definedName name="control42">'MAPA DE RIESGOS'!#REF!</definedName>
    <definedName name="control43">'MAPA DE RIESGOS'!$J$46</definedName>
    <definedName name="control44">'MAPA DE RIESGOS'!$J$47</definedName>
    <definedName name="control45">'MAPA DE RIESGOS'!$J$48</definedName>
    <definedName name="control46">'MAPA DE RIESGOS'!$J$49</definedName>
    <definedName name="control47">'MAPA DE RIESGOS'!$J$50</definedName>
    <definedName name="control48">'MAPA DE RIESGOS'!$J$51</definedName>
    <definedName name="control49">'MAPA DE RIESGOS'!$J$52</definedName>
    <definedName name="control5">'MAPA DE RIESGOS'!$J$13</definedName>
    <definedName name="control50">'MAPA DE RIESGOS'!#REF!</definedName>
    <definedName name="control51">'MAPA DE RIESGOS'!$J$53</definedName>
    <definedName name="control52">'MAPA DE RIESGOS'!$J$54</definedName>
    <definedName name="control53">'MAPA DE RIESGOS'!$J$55</definedName>
    <definedName name="control54">'MAPA DE RIESGOS'!$J$56</definedName>
    <definedName name="control55">'MAPA DE RIESGOS'!#REF!</definedName>
    <definedName name="control56">'MAPA DE RIESGOS'!$J$57</definedName>
    <definedName name="control57">'MAPA DE RIESGOS'!$J$58</definedName>
    <definedName name="control58">'MAPA DE RIESGOS'!$J$59</definedName>
    <definedName name="control59">'MAPA DE RIESGOS'!$J$60</definedName>
    <definedName name="control6">'MAPA DE RIESGOS'!$J$14</definedName>
    <definedName name="control60">'MAPA DE RIESGOS'!$J$61</definedName>
    <definedName name="control61">'MAPA DE RIESGOS'!$J$62</definedName>
    <definedName name="control62">'MAPA DE RIESGOS'!$J$63</definedName>
    <definedName name="control63">'MAPA DE RIESGOS'!#REF!</definedName>
    <definedName name="control64">'MAPA DE RIESGOS'!$J$64</definedName>
    <definedName name="control65">'MAPA DE RIESGOS'!$K$64</definedName>
    <definedName name="control66">'MAPA DE RIESGOS'!$J$65</definedName>
    <definedName name="control67">'MAPA DE RIESGOS'!$J$66</definedName>
    <definedName name="control68">'MAPA DE RIESGOS'!$J$67</definedName>
    <definedName name="control69">'MAPA DE RIESGOS'!#REF!</definedName>
    <definedName name="control7">'MAPA DE RIESGOS'!$J$15</definedName>
    <definedName name="control70">'MAPA DE RIESGOS'!$J$68</definedName>
    <definedName name="control71">'MAPA DE RIESGOS'!$J$69</definedName>
    <definedName name="control72">'MAPA DE RIESGOS'!$J$70</definedName>
    <definedName name="control73">'MAPA DE RIESGOS'!$J$71</definedName>
    <definedName name="control74">'MAPA DE RIESGOS'!#REF!</definedName>
    <definedName name="control75">'MAPA DE RIESGOS'!$J$72</definedName>
    <definedName name="control76">'MAPA DE RIESGOS'!$J$73</definedName>
    <definedName name="control77">'MAPA DE RIESGOS'!$J$74</definedName>
    <definedName name="control78">'MAPA DE RIESGOS'!$J$75</definedName>
    <definedName name="control8">'MAPA DE RIESGOS'!$J$16</definedName>
    <definedName name="control80">'MAPA DE RIESGOS'!$J$76</definedName>
    <definedName name="control81">'MAPA DE RIESGOS'!$J$77</definedName>
    <definedName name="control82">'MAPA DE RIESGOS'!$J$78</definedName>
    <definedName name="control83">'MAPA DE RIESGOS'!$J$79</definedName>
    <definedName name="control84">'MAPA DE RIESGOS'!$J$80</definedName>
    <definedName name="control85">'MAPA DE RIESGOS'!$J$81</definedName>
    <definedName name="control86">'MAPA DE RIESGOS'!$J$84</definedName>
    <definedName name="control87">'MAPA DE RIESGOS'!$J$85</definedName>
    <definedName name="control88">'MAPA DE RIESGOS'!$J$86</definedName>
    <definedName name="control89">'MAPA DE RIESGOS'!$J$80</definedName>
    <definedName name="control9">'MAPA DE RIESGOS'!$J$17</definedName>
    <definedName name="control90">'MAPA DE RIESGOS'!$J$88</definedName>
    <definedName name="controll108">'MAPA DE RIESGOS'!$J$93</definedName>
    <definedName name="controll65">'MAPA DE RIESGOS'!#REF!</definedName>
    <definedName name="controll89">'MAPA DE RIESGOS'!$J$87</definedName>
    <definedName name="Imagen">fo!$M$11:$M$15</definedName>
    <definedName name="Impacto">fo!$I$19:$J$38</definedName>
    <definedName name="Información">fo!$L$11:$L$15</definedName>
    <definedName name="Legal">fo!$K$11:$K$15</definedName>
    <definedName name="nuevazona">fo!$W$59:$X$62</definedName>
    <definedName name="Operativo">fo!$J$11:$J$15</definedName>
    <definedName name="prob">fo!$B$3:$C$7</definedName>
    <definedName name="respuesta">fo!$R$18:$S$21</definedName>
    <definedName name="sel">'MAPA DE RIESGOS'!$J$10</definedName>
    <definedName name="Seleccion">'MAPA DE RIESGOS'!$J$9</definedName>
    <definedName name="Tipo" comment="Tipo de impacto">fo!$I$11:$I$14</definedName>
    <definedName name="val">fo!$C$3:$D$7</definedName>
    <definedName name="Valor">fo!$M$22:$N$26</definedName>
    <definedName name="valor1">fo!$K$49:$L$51</definedName>
    <definedName name="valor2">fo!$K$53:$L$55</definedName>
    <definedName name="valor3">fo!$K$57:$L$59</definedName>
    <definedName name="valor4">fo!$K$61:$L$62</definedName>
    <definedName name="valor5">fo!$K$64:$L$65</definedName>
    <definedName name="valoracion">fo!$M$32:$N$45</definedName>
    <definedName name="zona">fo!$Q$32:$R$45</definedName>
    <definedName name="zonaevaluada">fo!$S$51:$T$65</definedName>
    <definedName name="zonaevaluada1">fo!$S$47:$T$65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104" i="7" l="1"/>
  <c r="AE104" i="7"/>
  <c r="AC104" i="7"/>
  <c r="AA104" i="7"/>
  <c r="Y104" i="7"/>
  <c r="O104" i="7"/>
  <c r="P104" i="7" s="1"/>
  <c r="AL104" i="7" s="1"/>
  <c r="L104" i="7"/>
  <c r="M104" i="7" s="1"/>
  <c r="AG103" i="7"/>
  <c r="AE103" i="7"/>
  <c r="AC103" i="7"/>
  <c r="AA103" i="7"/>
  <c r="Y103" i="7"/>
  <c r="O103" i="7"/>
  <c r="P103" i="7" s="1"/>
  <c r="AL103" i="7" s="1"/>
  <c r="L103" i="7"/>
  <c r="M103" i="7" s="1"/>
  <c r="AH104" i="7" l="1"/>
  <c r="AK104" i="7" s="1"/>
  <c r="AH103" i="7"/>
  <c r="AK103" i="7" s="1"/>
  <c r="Q104" i="7"/>
  <c r="R104" i="7" s="1"/>
  <c r="S104" i="7" s="1"/>
  <c r="T104" i="7" s="1"/>
  <c r="U104" i="7" s="1"/>
  <c r="Q103" i="7"/>
  <c r="R103" i="7" s="1"/>
  <c r="S103" i="7" s="1"/>
  <c r="T103" i="7" s="1"/>
  <c r="U103" i="7" s="1"/>
  <c r="AG64" i="7"/>
  <c r="AG65" i="7"/>
  <c r="AG66" i="7"/>
  <c r="AG67" i="7"/>
  <c r="AG68" i="7"/>
  <c r="AG69" i="7"/>
  <c r="AG70" i="7"/>
  <c r="AG71" i="7"/>
  <c r="AG72" i="7"/>
  <c r="AG73" i="7"/>
  <c r="AG74" i="7"/>
  <c r="AG75" i="7"/>
  <c r="AG76" i="7"/>
  <c r="AG77" i="7"/>
  <c r="AG78" i="7"/>
  <c r="AG79" i="7"/>
  <c r="AG80" i="7"/>
  <c r="AG81" i="7"/>
  <c r="AG82" i="7"/>
  <c r="AG83" i="7"/>
  <c r="AG84" i="7"/>
  <c r="AG85" i="7"/>
  <c r="AG86" i="7"/>
  <c r="AG87" i="7"/>
  <c r="AG88" i="7"/>
  <c r="AG89" i="7"/>
  <c r="AG90" i="7"/>
  <c r="AG91" i="7"/>
  <c r="AG92" i="7"/>
  <c r="AG93" i="7"/>
  <c r="AG94" i="7"/>
  <c r="AG95" i="7"/>
  <c r="AG96" i="7"/>
  <c r="AG97" i="7"/>
  <c r="AG98" i="7"/>
  <c r="AG99" i="7"/>
  <c r="AG100" i="7"/>
  <c r="AG101" i="7"/>
  <c r="AG102" i="7"/>
  <c r="AE46" i="7"/>
  <c r="AE47" i="7"/>
  <c r="AE48" i="7"/>
  <c r="AE49" i="7"/>
  <c r="AE50" i="7"/>
  <c r="AE51" i="7"/>
  <c r="AE52" i="7"/>
  <c r="AE53" i="7"/>
  <c r="AE54" i="7"/>
  <c r="AE55" i="7"/>
  <c r="AE56" i="7"/>
  <c r="AE57" i="7"/>
  <c r="AE58" i="7"/>
  <c r="AE59" i="7"/>
  <c r="AE60" i="7"/>
  <c r="AE61" i="7"/>
  <c r="AE62" i="7"/>
  <c r="AE63" i="7"/>
  <c r="AE64" i="7"/>
  <c r="AE65" i="7"/>
  <c r="AE66" i="7"/>
  <c r="AE67" i="7"/>
  <c r="AE68" i="7"/>
  <c r="AE69" i="7"/>
  <c r="AE70" i="7"/>
  <c r="AE71" i="7"/>
  <c r="AE72" i="7"/>
  <c r="AE73" i="7"/>
  <c r="AE74" i="7"/>
  <c r="AE75" i="7"/>
  <c r="AE76" i="7"/>
  <c r="AE77" i="7"/>
  <c r="AE78" i="7"/>
  <c r="AE79" i="7"/>
  <c r="AE80" i="7"/>
  <c r="AE81" i="7"/>
  <c r="AE82" i="7"/>
  <c r="AE83" i="7"/>
  <c r="AE84" i="7"/>
  <c r="AE85" i="7"/>
  <c r="AE86" i="7"/>
  <c r="AE87" i="7"/>
  <c r="AE88" i="7"/>
  <c r="AE89" i="7"/>
  <c r="AE90" i="7"/>
  <c r="AE91" i="7"/>
  <c r="AE92" i="7"/>
  <c r="AE93" i="7"/>
  <c r="AE94" i="7"/>
  <c r="AE95" i="7"/>
  <c r="AE96" i="7"/>
  <c r="AE97" i="7"/>
  <c r="AE98" i="7"/>
  <c r="AE99" i="7"/>
  <c r="AE100" i="7"/>
  <c r="AE101" i="7"/>
  <c r="AE102" i="7"/>
  <c r="AC46" i="7"/>
  <c r="AC47" i="7"/>
  <c r="AC48" i="7"/>
  <c r="AC49" i="7"/>
  <c r="AC50" i="7"/>
  <c r="AC51" i="7"/>
  <c r="AC52" i="7"/>
  <c r="AC53" i="7"/>
  <c r="AC54" i="7"/>
  <c r="AC55" i="7"/>
  <c r="AC56" i="7"/>
  <c r="AC57" i="7"/>
  <c r="AC58" i="7"/>
  <c r="AC59" i="7"/>
  <c r="AC60" i="7"/>
  <c r="AC61" i="7"/>
  <c r="AC62" i="7"/>
  <c r="AC63" i="7"/>
  <c r="AC64" i="7"/>
  <c r="AC65" i="7"/>
  <c r="AC66" i="7"/>
  <c r="AC67" i="7"/>
  <c r="AC68" i="7"/>
  <c r="AC69" i="7"/>
  <c r="AC70" i="7"/>
  <c r="AC71" i="7"/>
  <c r="AC72" i="7"/>
  <c r="AC73" i="7"/>
  <c r="AC74" i="7"/>
  <c r="AC75" i="7"/>
  <c r="AC76" i="7"/>
  <c r="AC77" i="7"/>
  <c r="AC78" i="7"/>
  <c r="AC79" i="7"/>
  <c r="AC80" i="7"/>
  <c r="AC81" i="7"/>
  <c r="AC82" i="7"/>
  <c r="AC83" i="7"/>
  <c r="AC84" i="7"/>
  <c r="AC85" i="7"/>
  <c r="AC86" i="7"/>
  <c r="AC87" i="7"/>
  <c r="AC88" i="7"/>
  <c r="AC89" i="7"/>
  <c r="AC90" i="7"/>
  <c r="AC91" i="7"/>
  <c r="AC92" i="7"/>
  <c r="AC93" i="7"/>
  <c r="AC94" i="7"/>
  <c r="AC95" i="7"/>
  <c r="AC96" i="7"/>
  <c r="AC97" i="7"/>
  <c r="AC98" i="7"/>
  <c r="AC99" i="7"/>
  <c r="AC100" i="7"/>
  <c r="AC101" i="7"/>
  <c r="AC102" i="7"/>
  <c r="AA46" i="7"/>
  <c r="AA47" i="7"/>
  <c r="AA48" i="7"/>
  <c r="AA49" i="7"/>
  <c r="AA50" i="7"/>
  <c r="AA51" i="7"/>
  <c r="AA52" i="7"/>
  <c r="AA53" i="7"/>
  <c r="AA54" i="7"/>
  <c r="AA55" i="7"/>
  <c r="AA56" i="7"/>
  <c r="AA57" i="7"/>
  <c r="AA58" i="7"/>
  <c r="AA59" i="7"/>
  <c r="AA60" i="7"/>
  <c r="AA61" i="7"/>
  <c r="AA62" i="7"/>
  <c r="AA63" i="7"/>
  <c r="AA64" i="7"/>
  <c r="AA65" i="7"/>
  <c r="AA66" i="7"/>
  <c r="AA67" i="7"/>
  <c r="AA68" i="7"/>
  <c r="AA69" i="7"/>
  <c r="AA70" i="7"/>
  <c r="AA71" i="7"/>
  <c r="AA72" i="7"/>
  <c r="AA73" i="7"/>
  <c r="AA74" i="7"/>
  <c r="AA75" i="7"/>
  <c r="AA76" i="7"/>
  <c r="AA77" i="7"/>
  <c r="AA78" i="7"/>
  <c r="AA79" i="7"/>
  <c r="AA80" i="7"/>
  <c r="AA81" i="7"/>
  <c r="AA82" i="7"/>
  <c r="AA83" i="7"/>
  <c r="AA84" i="7"/>
  <c r="AA85" i="7"/>
  <c r="AA86" i="7"/>
  <c r="AA87" i="7"/>
  <c r="AA88" i="7"/>
  <c r="AA89" i="7"/>
  <c r="AA90" i="7"/>
  <c r="AA91" i="7"/>
  <c r="AA92" i="7"/>
  <c r="AA93" i="7"/>
  <c r="AA94" i="7"/>
  <c r="AA95" i="7"/>
  <c r="AA96" i="7"/>
  <c r="AA97" i="7"/>
  <c r="AA98" i="7"/>
  <c r="AA99" i="7"/>
  <c r="AA100" i="7"/>
  <c r="AA101" i="7"/>
  <c r="AA102" i="7"/>
  <c r="Y46" i="7"/>
  <c r="Y47" i="7"/>
  <c r="Y48" i="7"/>
  <c r="Y49" i="7"/>
  <c r="Y50" i="7"/>
  <c r="Y51" i="7"/>
  <c r="Y52" i="7"/>
  <c r="Y53" i="7"/>
  <c r="Y54" i="7"/>
  <c r="Y55" i="7"/>
  <c r="Y56" i="7"/>
  <c r="Y57" i="7"/>
  <c r="Y58" i="7"/>
  <c r="Y59" i="7"/>
  <c r="Y60" i="7"/>
  <c r="Y61" i="7"/>
  <c r="Y62" i="7"/>
  <c r="Y63" i="7"/>
  <c r="Y64" i="7"/>
  <c r="Y65" i="7"/>
  <c r="Y66" i="7"/>
  <c r="Y67" i="7"/>
  <c r="Y68" i="7"/>
  <c r="Y69" i="7"/>
  <c r="Y70" i="7"/>
  <c r="Y71" i="7"/>
  <c r="Y72" i="7"/>
  <c r="Y73" i="7"/>
  <c r="Y74" i="7"/>
  <c r="Y75" i="7"/>
  <c r="Y76" i="7"/>
  <c r="Y77" i="7"/>
  <c r="Y78" i="7"/>
  <c r="Y79" i="7"/>
  <c r="Y80" i="7"/>
  <c r="Y81" i="7"/>
  <c r="Y82" i="7"/>
  <c r="Y83" i="7"/>
  <c r="Y84" i="7"/>
  <c r="Y85" i="7"/>
  <c r="Y86" i="7"/>
  <c r="Y87" i="7"/>
  <c r="Y88" i="7"/>
  <c r="Y89" i="7"/>
  <c r="Y90" i="7"/>
  <c r="Y91" i="7"/>
  <c r="Y92" i="7"/>
  <c r="Y93" i="7"/>
  <c r="Y94" i="7"/>
  <c r="Y95" i="7"/>
  <c r="Y96" i="7"/>
  <c r="Y97" i="7"/>
  <c r="Y98" i="7"/>
  <c r="Y99" i="7"/>
  <c r="Y100" i="7"/>
  <c r="Y101" i="7"/>
  <c r="Y102" i="7"/>
  <c r="AG47" i="7"/>
  <c r="AG48" i="7"/>
  <c r="AG49" i="7"/>
  <c r="AG50" i="7"/>
  <c r="AG51" i="7"/>
  <c r="AG52" i="7"/>
  <c r="AG53" i="7"/>
  <c r="AG54" i="7"/>
  <c r="AG55" i="7"/>
  <c r="AG56" i="7"/>
  <c r="AG57" i="7"/>
  <c r="AG58" i="7"/>
  <c r="AG59" i="7"/>
  <c r="AG60" i="7"/>
  <c r="AG61" i="7"/>
  <c r="AG62" i="7"/>
  <c r="AG63" i="7"/>
  <c r="AG46" i="7"/>
  <c r="AG45" i="7"/>
  <c r="AH98" i="7" l="1"/>
  <c r="AI98" i="7" s="1"/>
  <c r="AH90" i="7"/>
  <c r="AI90" i="7" s="1"/>
  <c r="AH82" i="7"/>
  <c r="AI82" i="7" s="1"/>
  <c r="AH74" i="7"/>
  <c r="AI74" i="7" s="1"/>
  <c r="AH60" i="7"/>
  <c r="AH100" i="7"/>
  <c r="AI100" i="7" s="1"/>
  <c r="AH92" i="7"/>
  <c r="AI92" i="7" s="1"/>
  <c r="AH84" i="7"/>
  <c r="AI84" i="7" s="1"/>
  <c r="AH76" i="7"/>
  <c r="AI76" i="7" s="1"/>
  <c r="AH99" i="7"/>
  <c r="AI99" i="7" s="1"/>
  <c r="AH91" i="7"/>
  <c r="AI91" i="7" s="1"/>
  <c r="AH83" i="7"/>
  <c r="AI83" i="7" s="1"/>
  <c r="AH75" i="7"/>
  <c r="AI75" i="7" s="1"/>
  <c r="AI103" i="7"/>
  <c r="AJ103" i="7" s="1"/>
  <c r="AM103" i="7" s="1"/>
  <c r="AN103" i="7" s="1"/>
  <c r="AO103" i="7" s="1"/>
  <c r="AI104" i="7"/>
  <c r="AJ104" i="7" s="1"/>
  <c r="AM104" i="7" s="1"/>
  <c r="AN104" i="7" s="1"/>
  <c r="AO104" i="7" s="1"/>
  <c r="AH101" i="7"/>
  <c r="AI101" i="7" s="1"/>
  <c r="AH93" i="7"/>
  <c r="AI93" i="7" s="1"/>
  <c r="AH85" i="7"/>
  <c r="AI85" i="7" s="1"/>
  <c r="AH77" i="7"/>
  <c r="AI77" i="7" s="1"/>
  <c r="AH56" i="7"/>
  <c r="AK56" i="7" s="1"/>
  <c r="AH69" i="7"/>
  <c r="AI69" i="7" s="1"/>
  <c r="AH68" i="7"/>
  <c r="AI68" i="7" s="1"/>
  <c r="AH67" i="7"/>
  <c r="AI67" i="7" s="1"/>
  <c r="AH66" i="7"/>
  <c r="AI66" i="7" s="1"/>
  <c r="AH97" i="7"/>
  <c r="AI97" i="7" s="1"/>
  <c r="AH89" i="7"/>
  <c r="AI89" i="7" s="1"/>
  <c r="AH81" i="7"/>
  <c r="AI81" i="7" s="1"/>
  <c r="AH73" i="7"/>
  <c r="AI73" i="7" s="1"/>
  <c r="AH65" i="7"/>
  <c r="AI65" i="7" s="1"/>
  <c r="AH96" i="7"/>
  <c r="AI96" i="7" s="1"/>
  <c r="AH88" i="7"/>
  <c r="AI88" i="7" s="1"/>
  <c r="AH80" i="7"/>
  <c r="AI80" i="7" s="1"/>
  <c r="AH72" i="7"/>
  <c r="AI72" i="7" s="1"/>
  <c r="AH57" i="7"/>
  <c r="AK57" i="7" s="1"/>
  <c r="AH49" i="7"/>
  <c r="AK49" i="7" s="1"/>
  <c r="AH95" i="7"/>
  <c r="AI95" i="7" s="1"/>
  <c r="AH87" i="7"/>
  <c r="AI87" i="7" s="1"/>
  <c r="AH79" i="7"/>
  <c r="AI79" i="7" s="1"/>
  <c r="AH71" i="7"/>
  <c r="AI71" i="7" s="1"/>
  <c r="AH55" i="7"/>
  <c r="AI55" i="7" s="1"/>
  <c r="AH50" i="7"/>
  <c r="AI50" i="7" s="1"/>
  <c r="AH102" i="7"/>
  <c r="AI102" i="7" s="1"/>
  <c r="AH94" i="7"/>
  <c r="AI94" i="7" s="1"/>
  <c r="AH86" i="7"/>
  <c r="AI86" i="7" s="1"/>
  <c r="AH78" i="7"/>
  <c r="AI78" i="7" s="1"/>
  <c r="AH70" i="7"/>
  <c r="AI70" i="7" s="1"/>
  <c r="AH64" i="7"/>
  <c r="AI64" i="7" s="1"/>
  <c r="AH48" i="7"/>
  <c r="AK48" i="7" s="1"/>
  <c r="AH46" i="7"/>
  <c r="AI46" i="7" s="1"/>
  <c r="AH54" i="7"/>
  <c r="AK54" i="7" s="1"/>
  <c r="AH47" i="7"/>
  <c r="AK47" i="7" s="1"/>
  <c r="AH63" i="7"/>
  <c r="AK63" i="7" s="1"/>
  <c r="AH62" i="7"/>
  <c r="AK62" i="7" s="1"/>
  <c r="AH58" i="7"/>
  <c r="AK58" i="7" s="1"/>
  <c r="AH52" i="7"/>
  <c r="AK52" i="7" s="1"/>
  <c r="AH53" i="7"/>
  <c r="AI53" i="7" s="1"/>
  <c r="AH61" i="7"/>
  <c r="AI61" i="7" s="1"/>
  <c r="AH59" i="7"/>
  <c r="AK59" i="7" s="1"/>
  <c r="AH51" i="7"/>
  <c r="AK51" i="7" s="1"/>
  <c r="AI49" i="7"/>
  <c r="AI60" i="7"/>
  <c r="AK60" i="7"/>
  <c r="AI47" i="7"/>
  <c r="AK55" i="7"/>
  <c r="AI48" i="7" l="1"/>
  <c r="AI56" i="7"/>
  <c r="AK50" i="7"/>
  <c r="AI58" i="7"/>
  <c r="AI57" i="7"/>
  <c r="AK61" i="7"/>
  <c r="AI63" i="7"/>
  <c r="AI62" i="7"/>
  <c r="AI54" i="7"/>
  <c r="AK46" i="7"/>
  <c r="AK53" i="7"/>
  <c r="AI52" i="7"/>
  <c r="AI51" i="7"/>
  <c r="AI59" i="7"/>
  <c r="AK102" i="7" l="1"/>
  <c r="O102" i="7"/>
  <c r="P102" i="7" s="1"/>
  <c r="L102" i="7"/>
  <c r="M102" i="7" s="1"/>
  <c r="AK101" i="7"/>
  <c r="O101" i="7"/>
  <c r="P101" i="7" s="1"/>
  <c r="L101" i="7"/>
  <c r="M101" i="7" s="1"/>
  <c r="AJ101" i="7" s="1"/>
  <c r="AM101" i="7" s="1"/>
  <c r="AN101" i="7" s="1"/>
  <c r="AO101" i="7" s="1"/>
  <c r="AK100" i="7"/>
  <c r="O100" i="7"/>
  <c r="P100" i="7" s="1"/>
  <c r="AL100" i="7" s="1"/>
  <c r="L100" i="7"/>
  <c r="M100" i="7" s="1"/>
  <c r="AK99" i="7"/>
  <c r="O99" i="7"/>
  <c r="P99" i="7" s="1"/>
  <c r="L99" i="7"/>
  <c r="M99" i="7" s="1"/>
  <c r="AK98" i="7"/>
  <c r="O98" i="7"/>
  <c r="P98" i="7" s="1"/>
  <c r="AL98" i="7" s="1"/>
  <c r="L98" i="7"/>
  <c r="M98" i="7" s="1"/>
  <c r="AL99" i="7" l="1"/>
  <c r="AJ99" i="7"/>
  <c r="Q99" i="7"/>
  <c r="R99" i="7" s="1"/>
  <c r="S99" i="7" s="1"/>
  <c r="T99" i="7" s="1"/>
  <c r="U99" i="7" s="1"/>
  <c r="Q100" i="7"/>
  <c r="R100" i="7" s="1"/>
  <c r="S100" i="7" s="1"/>
  <c r="T100" i="7" s="1"/>
  <c r="U100" i="7" s="1"/>
  <c r="AJ100" i="7"/>
  <c r="AM100" i="7" s="1"/>
  <c r="AN100" i="7" s="1"/>
  <c r="AO100" i="7" s="1"/>
  <c r="AJ102" i="7"/>
  <c r="AM102" i="7" s="1"/>
  <c r="AN102" i="7" s="1"/>
  <c r="AO102" i="7" s="1"/>
  <c r="Q102" i="7"/>
  <c r="R102" i="7" s="1"/>
  <c r="S102" i="7" s="1"/>
  <c r="T102" i="7" s="1"/>
  <c r="U102" i="7" s="1"/>
  <c r="AJ98" i="7"/>
  <c r="AM98" i="7" s="1"/>
  <c r="AN98" i="7" s="1"/>
  <c r="AO98" i="7" s="1"/>
  <c r="Q98" i="7"/>
  <c r="R98" i="7" s="1"/>
  <c r="S98" i="7" s="1"/>
  <c r="T98" i="7" s="1"/>
  <c r="U98" i="7" s="1"/>
  <c r="Q101" i="7"/>
  <c r="R101" i="7" s="1"/>
  <c r="S101" i="7" s="1"/>
  <c r="T101" i="7" s="1"/>
  <c r="U101" i="7" s="1"/>
  <c r="L15" i="7"/>
  <c r="M15" i="7" s="1"/>
  <c r="O15" i="7"/>
  <c r="P15" i="7" s="1"/>
  <c r="Y15" i="7"/>
  <c r="AA15" i="7"/>
  <c r="AC15" i="7"/>
  <c r="AE15" i="7"/>
  <c r="AG15" i="7"/>
  <c r="AM99" i="7" l="1"/>
  <c r="AN99" i="7" s="1"/>
  <c r="AO99" i="7" s="1"/>
  <c r="AH15" i="7"/>
  <c r="AK15" i="7" s="1"/>
  <c r="AL15" i="7" s="1"/>
  <c r="Q15" i="7"/>
  <c r="R15" i="7" s="1"/>
  <c r="S15" i="7" s="1"/>
  <c r="T15" i="7" s="1"/>
  <c r="U15" i="7" s="1"/>
  <c r="AJ15" i="7"/>
  <c r="L10" i="7"/>
  <c r="AI15" i="7" l="1"/>
  <c r="AM15" i="7"/>
  <c r="AN15" i="7" s="1"/>
  <c r="AO15" i="7" s="1"/>
  <c r="L86" i="7"/>
  <c r="M86" i="7" s="1"/>
  <c r="AJ86" i="7" s="1"/>
  <c r="L39" i="7"/>
  <c r="M39" i="7" s="1"/>
  <c r="AJ39" i="7" s="1"/>
  <c r="AM39" i="7" s="1"/>
  <c r="AN39" i="7" s="1"/>
  <c r="AO39" i="7" s="1"/>
  <c r="Y39" i="7"/>
  <c r="AA39" i="7"/>
  <c r="AC39" i="7"/>
  <c r="AE39" i="7"/>
  <c r="AG39" i="7"/>
  <c r="AK29" i="7"/>
  <c r="O29" i="7"/>
  <c r="P29" i="7" s="1"/>
  <c r="AK28" i="7"/>
  <c r="O28" i="7"/>
  <c r="P28" i="7" s="1"/>
  <c r="L28" i="7"/>
  <c r="M28" i="7" s="1"/>
  <c r="L29" i="7"/>
  <c r="M29" i="7" s="1"/>
  <c r="L82" i="7"/>
  <c r="M82" i="7" s="1"/>
  <c r="AJ82" i="7" s="1"/>
  <c r="AK82" i="7"/>
  <c r="O82" i="7"/>
  <c r="P82" i="7" s="1"/>
  <c r="L83" i="7"/>
  <c r="M83" i="7" s="1"/>
  <c r="AJ83" i="7" s="1"/>
  <c r="AK83" i="7"/>
  <c r="O83" i="7"/>
  <c r="P83" i="7" s="1"/>
  <c r="Y25" i="7"/>
  <c r="AA25" i="7"/>
  <c r="AC25" i="7"/>
  <c r="AE25" i="7"/>
  <c r="AG25" i="7"/>
  <c r="O25" i="7"/>
  <c r="P25" i="7" s="1"/>
  <c r="L26" i="7"/>
  <c r="M26" i="7" s="1"/>
  <c r="Y26" i="7"/>
  <c r="AA26" i="7"/>
  <c r="AC26" i="7"/>
  <c r="AE26" i="7"/>
  <c r="AG26" i="7"/>
  <c r="O26" i="7"/>
  <c r="P26" i="7" s="1"/>
  <c r="AL26" i="7" s="1"/>
  <c r="L57" i="7"/>
  <c r="M57" i="7" s="1"/>
  <c r="AJ57" i="7" s="1"/>
  <c r="O57" i="7"/>
  <c r="P57" i="7" s="1"/>
  <c r="AL57" i="7" s="1"/>
  <c r="O58" i="7"/>
  <c r="P58" i="7" s="1"/>
  <c r="L55" i="7"/>
  <c r="M55" i="7" s="1"/>
  <c r="AJ55" i="7" s="1"/>
  <c r="O55" i="7"/>
  <c r="P55" i="7" s="1"/>
  <c r="AL55" i="7" s="1"/>
  <c r="L24" i="7"/>
  <c r="M24" i="7" s="1"/>
  <c r="AJ24" i="7" s="1"/>
  <c r="Y24" i="7"/>
  <c r="AA24" i="7"/>
  <c r="AC24" i="7"/>
  <c r="AE24" i="7"/>
  <c r="AG24" i="7"/>
  <c r="O24" i="7"/>
  <c r="P24" i="7" s="1"/>
  <c r="L25" i="7"/>
  <c r="M25" i="7" s="1"/>
  <c r="L27" i="7"/>
  <c r="M27" i="7" s="1"/>
  <c r="Y27" i="7"/>
  <c r="AA27" i="7"/>
  <c r="AC27" i="7"/>
  <c r="AE27" i="7"/>
  <c r="AG27" i="7"/>
  <c r="O27" i="7"/>
  <c r="P27" i="7" s="1"/>
  <c r="L30" i="7"/>
  <c r="M30" i="7" s="1"/>
  <c r="Y30" i="7"/>
  <c r="AA30" i="7"/>
  <c r="AC30" i="7"/>
  <c r="AE30" i="7"/>
  <c r="AG30" i="7"/>
  <c r="O30" i="7"/>
  <c r="P30" i="7" s="1"/>
  <c r="L31" i="7"/>
  <c r="M31" i="7" s="1"/>
  <c r="AJ31" i="7" s="1"/>
  <c r="Y31" i="7"/>
  <c r="AA31" i="7"/>
  <c r="AC31" i="7"/>
  <c r="AE31" i="7"/>
  <c r="AG31" i="7"/>
  <c r="O31" i="7"/>
  <c r="P31" i="7" s="1"/>
  <c r="L32" i="7"/>
  <c r="M32" i="7" s="1"/>
  <c r="AJ32" i="7" s="1"/>
  <c r="Y32" i="7"/>
  <c r="AA32" i="7"/>
  <c r="AC32" i="7"/>
  <c r="AE32" i="7"/>
  <c r="AG32" i="7"/>
  <c r="O32" i="7"/>
  <c r="P32" i="7" s="1"/>
  <c r="L33" i="7"/>
  <c r="M33" i="7" s="1"/>
  <c r="AJ33" i="7" s="1"/>
  <c r="Y33" i="7"/>
  <c r="AA33" i="7"/>
  <c r="AC33" i="7"/>
  <c r="AE33" i="7"/>
  <c r="AG33" i="7"/>
  <c r="O33" i="7"/>
  <c r="P33" i="7" s="1"/>
  <c r="L34" i="7"/>
  <c r="M34" i="7" s="1"/>
  <c r="AJ34" i="7" s="1"/>
  <c r="AK34" i="7"/>
  <c r="O34" i="7"/>
  <c r="P34" i="7" s="1"/>
  <c r="L35" i="7"/>
  <c r="M35" i="7" s="1"/>
  <c r="Y35" i="7"/>
  <c r="AA35" i="7"/>
  <c r="AC35" i="7"/>
  <c r="AE35" i="7"/>
  <c r="AG35" i="7"/>
  <c r="O35" i="7"/>
  <c r="P35" i="7" s="1"/>
  <c r="L36" i="7"/>
  <c r="M36" i="7" s="1"/>
  <c r="Y36" i="7"/>
  <c r="AA36" i="7"/>
  <c r="AC36" i="7"/>
  <c r="AE36" i="7"/>
  <c r="AG36" i="7"/>
  <c r="O36" i="7"/>
  <c r="P36" i="7" s="1"/>
  <c r="L37" i="7"/>
  <c r="M37" i="7" s="1"/>
  <c r="Y37" i="7"/>
  <c r="AA37" i="7"/>
  <c r="AC37" i="7"/>
  <c r="AE37" i="7"/>
  <c r="AG37" i="7"/>
  <c r="O37" i="7"/>
  <c r="P37" i="7" s="1"/>
  <c r="L38" i="7"/>
  <c r="M38" i="7" s="1"/>
  <c r="AJ38" i="7" s="1"/>
  <c r="AM38" i="7" s="1"/>
  <c r="AN38" i="7" s="1"/>
  <c r="AO38" i="7" s="1"/>
  <c r="Y38" i="7"/>
  <c r="AA38" i="7"/>
  <c r="AC38" i="7"/>
  <c r="AE38" i="7"/>
  <c r="AG38" i="7"/>
  <c r="O38" i="7"/>
  <c r="P38" i="7" s="1"/>
  <c r="L40" i="7"/>
  <c r="M40" i="7" s="1"/>
  <c r="Y40" i="7"/>
  <c r="AA40" i="7"/>
  <c r="AC40" i="7"/>
  <c r="AE40" i="7"/>
  <c r="AG40" i="7"/>
  <c r="O40" i="7"/>
  <c r="P40" i="7" s="1"/>
  <c r="L41" i="7"/>
  <c r="M41" i="7" s="1"/>
  <c r="Y41" i="7"/>
  <c r="AA41" i="7"/>
  <c r="AC41" i="7"/>
  <c r="AE41" i="7"/>
  <c r="AG41" i="7"/>
  <c r="O41" i="7"/>
  <c r="P41" i="7" s="1"/>
  <c r="L42" i="7"/>
  <c r="M42" i="7" s="1"/>
  <c r="AJ42" i="7" s="1"/>
  <c r="Y42" i="7"/>
  <c r="AA42" i="7"/>
  <c r="AC42" i="7"/>
  <c r="AE42" i="7"/>
  <c r="AG42" i="7"/>
  <c r="O42" i="7"/>
  <c r="P42" i="7" s="1"/>
  <c r="L43" i="7"/>
  <c r="M43" i="7" s="1"/>
  <c r="AJ43" i="7" s="1"/>
  <c r="Y43" i="7"/>
  <c r="AA43" i="7"/>
  <c r="AC43" i="7"/>
  <c r="AE43" i="7"/>
  <c r="AG43" i="7"/>
  <c r="O43" i="7"/>
  <c r="P43" i="7" s="1"/>
  <c r="L44" i="7"/>
  <c r="M44" i="7" s="1"/>
  <c r="Y44" i="7"/>
  <c r="AA44" i="7"/>
  <c r="AC44" i="7"/>
  <c r="AE44" i="7"/>
  <c r="AG44" i="7"/>
  <c r="O44" i="7"/>
  <c r="P44" i="7" s="1"/>
  <c r="L45" i="7"/>
  <c r="M45" i="7" s="1"/>
  <c r="AJ45" i="7" s="1"/>
  <c r="Y45" i="7"/>
  <c r="AA45" i="7"/>
  <c r="AC45" i="7"/>
  <c r="AE45" i="7"/>
  <c r="O45" i="7"/>
  <c r="P45" i="7" s="1"/>
  <c r="L46" i="7"/>
  <c r="M46" i="7" s="1"/>
  <c r="AJ46" i="7" s="1"/>
  <c r="O46" i="7"/>
  <c r="P46" i="7" s="1"/>
  <c r="AL46" i="7" s="1"/>
  <c r="L47" i="7"/>
  <c r="M47" i="7" s="1"/>
  <c r="AJ47" i="7" s="1"/>
  <c r="O47" i="7"/>
  <c r="P47" i="7" s="1"/>
  <c r="AL47" i="7" s="1"/>
  <c r="L48" i="7"/>
  <c r="M48" i="7" s="1"/>
  <c r="AJ48" i="7" s="1"/>
  <c r="O48" i="7"/>
  <c r="P48" i="7" s="1"/>
  <c r="AL48" i="7" s="1"/>
  <c r="L49" i="7"/>
  <c r="M49" i="7" s="1"/>
  <c r="AJ49" i="7" s="1"/>
  <c r="O49" i="7"/>
  <c r="P49" i="7" s="1"/>
  <c r="L50" i="7"/>
  <c r="M50" i="7" s="1"/>
  <c r="AJ50" i="7" s="1"/>
  <c r="O50" i="7"/>
  <c r="P50" i="7" s="1"/>
  <c r="AL50" i="7" s="1"/>
  <c r="L51" i="7"/>
  <c r="M51" i="7" s="1"/>
  <c r="AJ51" i="7" s="1"/>
  <c r="O51" i="7"/>
  <c r="P51" i="7" s="1"/>
  <c r="L52" i="7"/>
  <c r="M52" i="7" s="1"/>
  <c r="AJ52" i="7" s="1"/>
  <c r="O52" i="7"/>
  <c r="P52" i="7" s="1"/>
  <c r="L53" i="7"/>
  <c r="M53" i="7" s="1"/>
  <c r="AJ53" i="7" s="1"/>
  <c r="O53" i="7"/>
  <c r="P53" i="7" s="1"/>
  <c r="AL53" i="7" s="1"/>
  <c r="L54" i="7"/>
  <c r="M54" i="7" s="1"/>
  <c r="AJ54" i="7" s="1"/>
  <c r="O54" i="7"/>
  <c r="P54" i="7" s="1"/>
  <c r="AL54" i="7" s="1"/>
  <c r="L56" i="7"/>
  <c r="M56" i="7" s="1"/>
  <c r="AJ56" i="7" s="1"/>
  <c r="O56" i="7"/>
  <c r="P56" i="7" s="1"/>
  <c r="AL56" i="7" s="1"/>
  <c r="L58" i="7"/>
  <c r="M58" i="7" s="1"/>
  <c r="AJ58" i="7" s="1"/>
  <c r="L59" i="7"/>
  <c r="M59" i="7" s="1"/>
  <c r="O59" i="7"/>
  <c r="P59" i="7" s="1"/>
  <c r="AL59" i="7" s="1"/>
  <c r="L60" i="7"/>
  <c r="M60" i="7" s="1"/>
  <c r="AJ60" i="7" s="1"/>
  <c r="O60" i="7"/>
  <c r="P60" i="7" s="1"/>
  <c r="AL60" i="7" s="1"/>
  <c r="L61" i="7"/>
  <c r="M61" i="7" s="1"/>
  <c r="AJ61" i="7" s="1"/>
  <c r="O61" i="7"/>
  <c r="P61" i="7" s="1"/>
  <c r="AL61" i="7" s="1"/>
  <c r="L62" i="7"/>
  <c r="M62" i="7" s="1"/>
  <c r="AJ62" i="7" s="1"/>
  <c r="O62" i="7"/>
  <c r="P62" i="7" s="1"/>
  <c r="AL62" i="7" s="1"/>
  <c r="L63" i="7"/>
  <c r="M63" i="7" s="1"/>
  <c r="AJ63" i="7" s="1"/>
  <c r="O63" i="7"/>
  <c r="P63" i="7" s="1"/>
  <c r="AL63" i="7" s="1"/>
  <c r="L64" i="7"/>
  <c r="M64" i="7" s="1"/>
  <c r="AJ64" i="7" s="1"/>
  <c r="AK64" i="7"/>
  <c r="O64" i="7"/>
  <c r="P64" i="7" s="1"/>
  <c r="L65" i="7"/>
  <c r="M65" i="7" s="1"/>
  <c r="AJ65" i="7" s="1"/>
  <c r="AK65" i="7"/>
  <c r="O65" i="7"/>
  <c r="P65" i="7" s="1"/>
  <c r="L66" i="7"/>
  <c r="M66" i="7" s="1"/>
  <c r="AJ66" i="7" s="1"/>
  <c r="AK66" i="7"/>
  <c r="O66" i="7"/>
  <c r="P66" i="7" s="1"/>
  <c r="L67" i="7"/>
  <c r="M67" i="7" s="1"/>
  <c r="AK67" i="7"/>
  <c r="O67" i="7"/>
  <c r="P67" i="7" s="1"/>
  <c r="L68" i="7"/>
  <c r="M68" i="7" s="1"/>
  <c r="AK68" i="7"/>
  <c r="O68" i="7"/>
  <c r="P68" i="7" s="1"/>
  <c r="AL68" i="7" s="1"/>
  <c r="AM68" i="7" s="1"/>
  <c r="AN68" i="7" s="1"/>
  <c r="AO68" i="7" s="1"/>
  <c r="L69" i="7"/>
  <c r="M69" i="7" s="1"/>
  <c r="AK69" i="7"/>
  <c r="O69" i="7"/>
  <c r="P69" i="7" s="1"/>
  <c r="AL69" i="7" s="1"/>
  <c r="L70" i="7"/>
  <c r="M70" i="7" s="1"/>
  <c r="AK70" i="7"/>
  <c r="O70" i="7"/>
  <c r="P70" i="7" s="1"/>
  <c r="AL70" i="7" s="1"/>
  <c r="AM70" i="7" s="1"/>
  <c r="AN70" i="7" s="1"/>
  <c r="AO70" i="7" s="1"/>
  <c r="L71" i="7"/>
  <c r="M71" i="7" s="1"/>
  <c r="AJ71" i="7" s="1"/>
  <c r="AK71" i="7"/>
  <c r="O71" i="7"/>
  <c r="P71" i="7" s="1"/>
  <c r="L72" i="7"/>
  <c r="M72" i="7" s="1"/>
  <c r="AK72" i="7"/>
  <c r="O72" i="7"/>
  <c r="P72" i="7" s="1"/>
  <c r="L73" i="7"/>
  <c r="M73" i="7" s="1"/>
  <c r="AK73" i="7"/>
  <c r="O73" i="7"/>
  <c r="P73" i="7" s="1"/>
  <c r="L74" i="7"/>
  <c r="M74" i="7" s="1"/>
  <c r="AJ74" i="7" s="1"/>
  <c r="AK74" i="7"/>
  <c r="O74" i="7"/>
  <c r="P74" i="7" s="1"/>
  <c r="L75" i="7"/>
  <c r="M75" i="7" s="1"/>
  <c r="AJ75" i="7" s="1"/>
  <c r="AK75" i="7"/>
  <c r="O75" i="7"/>
  <c r="P75" i="7" s="1"/>
  <c r="L76" i="7"/>
  <c r="M76" i="7" s="1"/>
  <c r="AK76" i="7"/>
  <c r="O76" i="7"/>
  <c r="P76" i="7" s="1"/>
  <c r="AL76" i="7" s="1"/>
  <c r="L77" i="7"/>
  <c r="M77" i="7" s="1"/>
  <c r="AK77" i="7"/>
  <c r="O77" i="7"/>
  <c r="P77" i="7" s="1"/>
  <c r="L78" i="7"/>
  <c r="M78" i="7" s="1"/>
  <c r="AJ78" i="7" s="1"/>
  <c r="AK78" i="7"/>
  <c r="O78" i="7"/>
  <c r="P78" i="7" s="1"/>
  <c r="L79" i="7"/>
  <c r="M79" i="7" s="1"/>
  <c r="AK79" i="7"/>
  <c r="O79" i="7"/>
  <c r="P79" i="7" s="1"/>
  <c r="L80" i="7"/>
  <c r="M80" i="7" s="1"/>
  <c r="AK80" i="7"/>
  <c r="O80" i="7"/>
  <c r="P80" i="7" s="1"/>
  <c r="L81" i="7"/>
  <c r="M81" i="7" s="1"/>
  <c r="AJ81" i="7" s="1"/>
  <c r="AK81" i="7"/>
  <c r="O81" i="7"/>
  <c r="P81" i="7" s="1"/>
  <c r="AL81" i="7" s="1"/>
  <c r="L84" i="7"/>
  <c r="M84" i="7" s="1"/>
  <c r="AK84" i="7"/>
  <c r="O84" i="7"/>
  <c r="P84" i="7" s="1"/>
  <c r="L85" i="7"/>
  <c r="M85" i="7" s="1"/>
  <c r="AK85" i="7"/>
  <c r="O85" i="7"/>
  <c r="P85" i="7" s="1"/>
  <c r="AL85" i="7" s="1"/>
  <c r="AM85" i="7" s="1"/>
  <c r="AN85" i="7" s="1"/>
  <c r="AO85" i="7" s="1"/>
  <c r="AK86" i="7"/>
  <c r="O86" i="7"/>
  <c r="P86" i="7" s="1"/>
  <c r="L87" i="7"/>
  <c r="M87" i="7" s="1"/>
  <c r="AK87" i="7"/>
  <c r="O87" i="7"/>
  <c r="P87" i="7" s="1"/>
  <c r="L88" i="7"/>
  <c r="M88" i="7" s="1"/>
  <c r="AK88" i="7"/>
  <c r="O88" i="7"/>
  <c r="P88" i="7" s="1"/>
  <c r="L89" i="7"/>
  <c r="M89" i="7" s="1"/>
  <c r="AJ89" i="7" s="1"/>
  <c r="AM89" i="7" s="1"/>
  <c r="AN89" i="7" s="1"/>
  <c r="AO89" i="7" s="1"/>
  <c r="AK89" i="7"/>
  <c r="O89" i="7"/>
  <c r="P89" i="7" s="1"/>
  <c r="L90" i="7"/>
  <c r="M90" i="7" s="1"/>
  <c r="AJ90" i="7" s="1"/>
  <c r="AK90" i="7"/>
  <c r="O90" i="7"/>
  <c r="P90" i="7" s="1"/>
  <c r="L91" i="7"/>
  <c r="M91" i="7" s="1"/>
  <c r="AK91" i="7"/>
  <c r="O91" i="7"/>
  <c r="P91" i="7" s="1"/>
  <c r="AL91" i="7" s="1"/>
  <c r="AM91" i="7" s="1"/>
  <c r="AN91" i="7" s="1"/>
  <c r="AO91" i="7" s="1"/>
  <c r="L92" i="7"/>
  <c r="M92" i="7" s="1"/>
  <c r="AK92" i="7"/>
  <c r="O92" i="7"/>
  <c r="P92" i="7" s="1"/>
  <c r="L93" i="7"/>
  <c r="M93" i="7" s="1"/>
  <c r="AJ93" i="7" s="1"/>
  <c r="AK93" i="7"/>
  <c r="O93" i="7"/>
  <c r="P93" i="7" s="1"/>
  <c r="L94" i="7"/>
  <c r="M94" i="7" s="1"/>
  <c r="AJ94" i="7" s="1"/>
  <c r="AK94" i="7"/>
  <c r="O94" i="7"/>
  <c r="P94" i="7" s="1"/>
  <c r="L95" i="7"/>
  <c r="M95" i="7" s="1"/>
  <c r="AK95" i="7"/>
  <c r="O95" i="7"/>
  <c r="P95" i="7" s="1"/>
  <c r="AL95" i="7" s="1"/>
  <c r="AM95" i="7" s="1"/>
  <c r="AN95" i="7" s="1"/>
  <c r="AO95" i="7" s="1"/>
  <c r="L96" i="7"/>
  <c r="M96" i="7" s="1"/>
  <c r="AK96" i="7"/>
  <c r="O96" i="7"/>
  <c r="P96" i="7" s="1"/>
  <c r="L97" i="7"/>
  <c r="M97" i="7" s="1"/>
  <c r="AK97" i="7"/>
  <c r="O97" i="7"/>
  <c r="P97" i="7" s="1"/>
  <c r="AL97" i="7" s="1"/>
  <c r="AM97" i="7" s="1"/>
  <c r="AN97" i="7" s="1"/>
  <c r="AO97" i="7" s="1"/>
  <c r="L23" i="7"/>
  <c r="M23" i="7" s="1"/>
  <c r="AJ23" i="7" s="1"/>
  <c r="Y23" i="7"/>
  <c r="AA23" i="7"/>
  <c r="AC23" i="7"/>
  <c r="AE23" i="7"/>
  <c r="AG23" i="7"/>
  <c r="O23" i="7"/>
  <c r="P23" i="7" s="1"/>
  <c r="O39" i="7"/>
  <c r="P39" i="7" s="1"/>
  <c r="O22" i="7"/>
  <c r="P22" i="7" s="1"/>
  <c r="L22" i="7"/>
  <c r="M22" i="7" s="1"/>
  <c r="L21" i="7"/>
  <c r="M21" i="7" s="1"/>
  <c r="AJ21" i="7" s="1"/>
  <c r="O21" i="7"/>
  <c r="P21" i="7" s="1"/>
  <c r="Y21" i="7"/>
  <c r="AA21" i="7"/>
  <c r="AC21" i="7"/>
  <c r="AE21" i="7"/>
  <c r="AG21" i="7"/>
  <c r="AG22" i="7"/>
  <c r="AE22" i="7"/>
  <c r="AC22" i="7"/>
  <c r="AA22" i="7"/>
  <c r="Y22" i="7"/>
  <c r="M10" i="7"/>
  <c r="O10" i="7"/>
  <c r="P10" i="7" s="1"/>
  <c r="Y10" i="7"/>
  <c r="AA10" i="7"/>
  <c r="AC10" i="7"/>
  <c r="AE10" i="7"/>
  <c r="AG10" i="7"/>
  <c r="L11" i="7"/>
  <c r="M11" i="7" s="1"/>
  <c r="AJ11" i="7" s="1"/>
  <c r="O11" i="7"/>
  <c r="P11" i="7" s="1"/>
  <c r="Y11" i="7"/>
  <c r="AA11" i="7"/>
  <c r="AC11" i="7"/>
  <c r="AE11" i="7"/>
  <c r="AG11" i="7"/>
  <c r="L12" i="7"/>
  <c r="M12" i="7" s="1"/>
  <c r="Y12" i="7"/>
  <c r="AA12" i="7"/>
  <c r="AC12" i="7"/>
  <c r="AE12" i="7"/>
  <c r="AG12" i="7"/>
  <c r="O12" i="7"/>
  <c r="P12" i="7" s="1"/>
  <c r="AL12" i="7" s="1"/>
  <c r="L13" i="7"/>
  <c r="M13" i="7" s="1"/>
  <c r="O13" i="7"/>
  <c r="P13" i="7" s="1"/>
  <c r="Y13" i="7"/>
  <c r="AA13" i="7"/>
  <c r="AC13" i="7"/>
  <c r="AE13" i="7"/>
  <c r="AG13" i="7"/>
  <c r="L14" i="7"/>
  <c r="M14" i="7" s="1"/>
  <c r="O14" i="7"/>
  <c r="P14" i="7" s="1"/>
  <c r="Y14" i="7"/>
  <c r="AA14" i="7"/>
  <c r="AC14" i="7"/>
  <c r="AE14" i="7"/>
  <c r="AG14" i="7"/>
  <c r="L16" i="7"/>
  <c r="M16" i="7" s="1"/>
  <c r="O16" i="7"/>
  <c r="P16" i="7" s="1"/>
  <c r="Y16" i="7"/>
  <c r="AA16" i="7"/>
  <c r="AC16" i="7"/>
  <c r="AE16" i="7"/>
  <c r="AG16" i="7"/>
  <c r="L17" i="7"/>
  <c r="M17" i="7" s="1"/>
  <c r="AJ17" i="7" s="1"/>
  <c r="O17" i="7"/>
  <c r="P17" i="7" s="1"/>
  <c r="Y17" i="7"/>
  <c r="AA17" i="7"/>
  <c r="AC17" i="7"/>
  <c r="AE17" i="7"/>
  <c r="AG17" i="7"/>
  <c r="L18" i="7"/>
  <c r="M18" i="7" s="1"/>
  <c r="AJ18" i="7" s="1"/>
  <c r="O18" i="7"/>
  <c r="P18" i="7" s="1"/>
  <c r="Y18" i="7"/>
  <c r="AA18" i="7"/>
  <c r="AC18" i="7"/>
  <c r="AE18" i="7"/>
  <c r="AG18" i="7"/>
  <c r="L19" i="7"/>
  <c r="M19" i="7" s="1"/>
  <c r="O19" i="7"/>
  <c r="P19" i="7" s="1"/>
  <c r="Y19" i="7"/>
  <c r="AA19" i="7"/>
  <c r="AC19" i="7"/>
  <c r="AE19" i="7"/>
  <c r="AG19" i="7"/>
  <c r="L20" i="7"/>
  <c r="M20" i="7" s="1"/>
  <c r="AJ20" i="7" s="1"/>
  <c r="O20" i="7"/>
  <c r="P20" i="7" s="1"/>
  <c r="Y20" i="7"/>
  <c r="AA20" i="7"/>
  <c r="AC20" i="7"/>
  <c r="AE20" i="7"/>
  <c r="AG20" i="7"/>
  <c r="L9" i="7"/>
  <c r="M9" i="7" s="1"/>
  <c r="Y9" i="7"/>
  <c r="AA9" i="7"/>
  <c r="AC9" i="7"/>
  <c r="AE9" i="7"/>
  <c r="AG9" i="7"/>
  <c r="O9" i="7"/>
  <c r="P9" i="7" s="1"/>
  <c r="AL94" i="7" l="1"/>
  <c r="AL93" i="7"/>
  <c r="AM93" i="7" s="1"/>
  <c r="AN93" i="7" s="1"/>
  <c r="AO93" i="7" s="1"/>
  <c r="AL92" i="7"/>
  <c r="AM92" i="7" s="1"/>
  <c r="AN92" i="7" s="1"/>
  <c r="AO92" i="7" s="1"/>
  <c r="AM54" i="7"/>
  <c r="AN54" i="7" s="1"/>
  <c r="AO54" i="7" s="1"/>
  <c r="AM50" i="7"/>
  <c r="AM60" i="7"/>
  <c r="AN60" i="7" s="1"/>
  <c r="AO60" i="7" s="1"/>
  <c r="AM53" i="7"/>
  <c r="AN53" i="7" s="1"/>
  <c r="AO53" i="7" s="1"/>
  <c r="AM48" i="7"/>
  <c r="AN48" i="7" s="1"/>
  <c r="AO48" i="7" s="1"/>
  <c r="AM46" i="7"/>
  <c r="AM62" i="7"/>
  <c r="AN62" i="7" s="1"/>
  <c r="AO62" i="7" s="1"/>
  <c r="AM55" i="7"/>
  <c r="AN55" i="7" s="1"/>
  <c r="AO55" i="7" s="1"/>
  <c r="AM61" i="7"/>
  <c r="AM56" i="7"/>
  <c r="AM57" i="7"/>
  <c r="AM63" i="7"/>
  <c r="AN63" i="7" s="1"/>
  <c r="AO63" i="7" s="1"/>
  <c r="AJ59" i="7"/>
  <c r="AM59" i="7" s="1"/>
  <c r="AN59" i="7" s="1"/>
  <c r="AO59" i="7" s="1"/>
  <c r="AL52" i="7"/>
  <c r="AM52" i="7" s="1"/>
  <c r="AN52" i="7" s="1"/>
  <c r="AO52" i="7" s="1"/>
  <c r="AL51" i="7"/>
  <c r="AM51" i="7" s="1"/>
  <c r="AN51" i="7" s="1"/>
  <c r="AO51" i="7" s="1"/>
  <c r="AM47" i="7"/>
  <c r="AL58" i="7"/>
  <c r="AM58" i="7" s="1"/>
  <c r="AN58" i="7" s="1"/>
  <c r="AO58" i="7" s="1"/>
  <c r="AL49" i="7"/>
  <c r="AM49" i="7" s="1"/>
  <c r="AN49" i="7" s="1"/>
  <c r="AO49" i="7" s="1"/>
  <c r="AL90" i="7"/>
  <c r="AM90" i="7" s="1"/>
  <c r="AN90" i="7" s="1"/>
  <c r="AO90" i="7" s="1"/>
  <c r="AL82" i="7"/>
  <c r="AM82" i="7" s="1"/>
  <c r="AN82" i="7" s="1"/>
  <c r="AO82" i="7" s="1"/>
  <c r="AL96" i="7"/>
  <c r="Q45" i="7"/>
  <c r="R45" i="7" s="1"/>
  <c r="S45" i="7" s="1"/>
  <c r="T45" i="7" s="1"/>
  <c r="U45" i="7" s="1"/>
  <c r="AL83" i="7"/>
  <c r="AM83" i="7" s="1"/>
  <c r="AN83" i="7" s="1"/>
  <c r="AO83" i="7" s="1"/>
  <c r="Q51" i="7"/>
  <c r="R51" i="7" s="1"/>
  <c r="S51" i="7" s="1"/>
  <c r="T51" i="7" s="1"/>
  <c r="U51" i="7" s="1"/>
  <c r="Q64" i="7"/>
  <c r="R64" i="7" s="1"/>
  <c r="S64" i="7" s="1"/>
  <c r="T64" i="7" s="1"/>
  <c r="U64" i="7" s="1"/>
  <c r="Q42" i="7"/>
  <c r="R42" i="7" s="1"/>
  <c r="S42" i="7" s="1"/>
  <c r="T42" i="7" s="1"/>
  <c r="U42" i="7" s="1"/>
  <c r="AH11" i="7"/>
  <c r="AK11" i="7" s="1"/>
  <c r="AL11" i="7" s="1"/>
  <c r="AM11" i="7" s="1"/>
  <c r="AN11" i="7" s="1"/>
  <c r="AO11" i="7" s="1"/>
  <c r="AL73" i="7"/>
  <c r="Q93" i="7"/>
  <c r="R93" i="7" s="1"/>
  <c r="S93" i="7" s="1"/>
  <c r="T93" i="7" s="1"/>
  <c r="U93" i="7" s="1"/>
  <c r="Q91" i="7"/>
  <c r="R91" i="7" s="1"/>
  <c r="S91" i="7" s="1"/>
  <c r="T91" i="7" s="1"/>
  <c r="U91" i="7" s="1"/>
  <c r="AL75" i="7"/>
  <c r="AM75" i="7" s="1"/>
  <c r="AN75" i="7" s="1"/>
  <c r="AO75" i="7" s="1"/>
  <c r="Q95" i="7"/>
  <c r="R95" i="7" s="1"/>
  <c r="S95" i="7" s="1"/>
  <c r="T95" i="7" s="1"/>
  <c r="U95" i="7" s="1"/>
  <c r="Q92" i="7"/>
  <c r="R92" i="7" s="1"/>
  <c r="S92" i="7" s="1"/>
  <c r="T92" i="7" s="1"/>
  <c r="U92" i="7" s="1"/>
  <c r="AL77" i="7"/>
  <c r="Q58" i="7"/>
  <c r="R58" i="7" s="1"/>
  <c r="S58" i="7" s="1"/>
  <c r="T58" i="7" s="1"/>
  <c r="U58" i="7" s="1"/>
  <c r="AJ96" i="7"/>
  <c r="Q96" i="7"/>
  <c r="R96" i="7" s="1"/>
  <c r="S96" i="7" s="1"/>
  <c r="T96" i="7" s="1"/>
  <c r="U96" i="7" s="1"/>
  <c r="AH24" i="7"/>
  <c r="AK24" i="7" s="1"/>
  <c r="AL24" i="7" s="1"/>
  <c r="AM24" i="7" s="1"/>
  <c r="AN24" i="7" s="1"/>
  <c r="AO24" i="7" s="1"/>
  <c r="Q26" i="7"/>
  <c r="R26" i="7" s="1"/>
  <c r="S26" i="7" s="1"/>
  <c r="T26" i="7" s="1"/>
  <c r="U26" i="7" s="1"/>
  <c r="Q97" i="7"/>
  <c r="R97" i="7" s="1"/>
  <c r="S97" i="7" s="1"/>
  <c r="T97" i="7" s="1"/>
  <c r="U97" i="7" s="1"/>
  <c r="Q21" i="7"/>
  <c r="R21" i="7" s="1"/>
  <c r="S21" i="7" s="1"/>
  <c r="T21" i="7" s="1"/>
  <c r="U21" i="7" s="1"/>
  <c r="AH19" i="7"/>
  <c r="AK19" i="7" s="1"/>
  <c r="AL19" i="7" s="1"/>
  <c r="AH22" i="7"/>
  <c r="AK22" i="7" s="1"/>
  <c r="AL22" i="7" s="1"/>
  <c r="AL84" i="7"/>
  <c r="Q40" i="7"/>
  <c r="R40" i="7" s="1"/>
  <c r="S40" i="7" s="1"/>
  <c r="T40" i="7" s="1"/>
  <c r="U40" i="7" s="1"/>
  <c r="AJ40" i="7"/>
  <c r="AM40" i="7" s="1"/>
  <c r="AN40" i="7" s="1"/>
  <c r="AO40" i="7" s="1"/>
  <c r="AJ72" i="7"/>
  <c r="Q72" i="7"/>
  <c r="R72" i="7" s="1"/>
  <c r="S72" i="7" s="1"/>
  <c r="T72" i="7" s="1"/>
  <c r="U72" i="7" s="1"/>
  <c r="Q88" i="7"/>
  <c r="R88" i="7" s="1"/>
  <c r="S88" i="7" s="1"/>
  <c r="T88" i="7" s="1"/>
  <c r="U88" i="7" s="1"/>
  <c r="AJ88" i="7"/>
  <c r="AM88" i="7" s="1"/>
  <c r="AN88" i="7" s="1"/>
  <c r="AO88" i="7" s="1"/>
  <c r="AJ76" i="7"/>
  <c r="AM76" i="7" s="1"/>
  <c r="AN76" i="7" s="1"/>
  <c r="AO76" i="7" s="1"/>
  <c r="Q76" i="7"/>
  <c r="R76" i="7" s="1"/>
  <c r="S76" i="7" s="1"/>
  <c r="T76" i="7" s="1"/>
  <c r="U76" i="7" s="1"/>
  <c r="Q49" i="7"/>
  <c r="R49" i="7" s="1"/>
  <c r="S49" i="7" s="1"/>
  <c r="T49" i="7" s="1"/>
  <c r="U49" i="7" s="1"/>
  <c r="Q68" i="7"/>
  <c r="R68" i="7" s="1"/>
  <c r="S68" i="7" s="1"/>
  <c r="T68" i="7" s="1"/>
  <c r="U68" i="7" s="1"/>
  <c r="AN56" i="7"/>
  <c r="AO56" i="7" s="1"/>
  <c r="AM81" i="7"/>
  <c r="AN81" i="7" s="1"/>
  <c r="AO81" i="7" s="1"/>
  <c r="Q11" i="7"/>
  <c r="R11" i="7" s="1"/>
  <c r="S11" i="7" s="1"/>
  <c r="T11" i="7" s="1"/>
  <c r="U11" i="7" s="1"/>
  <c r="AH38" i="7"/>
  <c r="AK38" i="7" s="1"/>
  <c r="AH17" i="7"/>
  <c r="AI17" i="7" s="1"/>
  <c r="Q60" i="7"/>
  <c r="R60" i="7" s="1"/>
  <c r="S60" i="7" s="1"/>
  <c r="T60" i="7" s="1"/>
  <c r="U60" i="7" s="1"/>
  <c r="Q89" i="7"/>
  <c r="R89" i="7" s="1"/>
  <c r="S89" i="7" s="1"/>
  <c r="T89" i="7" s="1"/>
  <c r="U89" i="7" s="1"/>
  <c r="Q75" i="7"/>
  <c r="R75" i="7" s="1"/>
  <c r="S75" i="7" s="1"/>
  <c r="T75" i="7" s="1"/>
  <c r="U75" i="7" s="1"/>
  <c r="AL72" i="7"/>
  <c r="Q25" i="7"/>
  <c r="R25" i="7" s="1"/>
  <c r="S25" i="7" s="1"/>
  <c r="T25" i="7" s="1"/>
  <c r="U25" i="7" s="1"/>
  <c r="Q81" i="7"/>
  <c r="R81" i="7" s="1"/>
  <c r="S81" i="7" s="1"/>
  <c r="T81" i="7" s="1"/>
  <c r="U81" i="7" s="1"/>
  <c r="Q90" i="7"/>
  <c r="R90" i="7" s="1"/>
  <c r="S90" i="7" s="1"/>
  <c r="T90" i="7" s="1"/>
  <c r="U90" i="7" s="1"/>
  <c r="AL74" i="7"/>
  <c r="AM74" i="7" s="1"/>
  <c r="AN74" i="7" s="1"/>
  <c r="AO74" i="7" s="1"/>
  <c r="AL28" i="7"/>
  <c r="AM28" i="7" s="1"/>
  <c r="AN28" i="7" s="1"/>
  <c r="AO28" i="7" s="1"/>
  <c r="Q31" i="7"/>
  <c r="R31" i="7" s="1"/>
  <c r="S31" i="7" s="1"/>
  <c r="T31" i="7" s="1"/>
  <c r="U31" i="7" s="1"/>
  <c r="AL87" i="7"/>
  <c r="Q69" i="7"/>
  <c r="R69" i="7" s="1"/>
  <c r="S69" i="7" s="1"/>
  <c r="T69" i="7" s="1"/>
  <c r="U69" i="7" s="1"/>
  <c r="Q80" i="7"/>
  <c r="R80" i="7" s="1"/>
  <c r="S80" i="7" s="1"/>
  <c r="T80" i="7" s="1"/>
  <c r="U80" i="7" s="1"/>
  <c r="AJ80" i="7"/>
  <c r="Q73" i="7"/>
  <c r="R73" i="7" s="1"/>
  <c r="S73" i="7" s="1"/>
  <c r="T73" i="7" s="1"/>
  <c r="U73" i="7" s="1"/>
  <c r="AJ73" i="7"/>
  <c r="Q74" i="7"/>
  <c r="R74" i="7" s="1"/>
  <c r="S74" i="7" s="1"/>
  <c r="T74" i="7" s="1"/>
  <c r="U74" i="7" s="1"/>
  <c r="AJ69" i="7"/>
  <c r="AM69" i="7" s="1"/>
  <c r="AN69" i="7" s="1"/>
  <c r="AO69" i="7" s="1"/>
  <c r="AM66" i="7"/>
  <c r="AN66" i="7" s="1"/>
  <c r="AO66" i="7" s="1"/>
  <c r="Q66" i="7"/>
  <c r="R66" i="7" s="1"/>
  <c r="S66" i="7" s="1"/>
  <c r="T66" i="7" s="1"/>
  <c r="U66" i="7" s="1"/>
  <c r="Q63" i="7"/>
  <c r="R63" i="7" s="1"/>
  <c r="S63" i="7" s="1"/>
  <c r="T63" i="7" s="1"/>
  <c r="U63" i="7" s="1"/>
  <c r="Q59" i="7"/>
  <c r="R59" i="7" s="1"/>
  <c r="S59" i="7" s="1"/>
  <c r="T59" i="7" s="1"/>
  <c r="U59" i="7" s="1"/>
  <c r="AL64" i="7"/>
  <c r="AM64" i="7" s="1"/>
  <c r="AN64" i="7" s="1"/>
  <c r="AO64" i="7" s="1"/>
  <c r="Q57" i="7"/>
  <c r="R57" i="7" s="1"/>
  <c r="S57" i="7" s="1"/>
  <c r="T57" i="7" s="1"/>
  <c r="U57" i="7" s="1"/>
  <c r="Q48" i="7"/>
  <c r="R48" i="7" s="1"/>
  <c r="S48" i="7" s="1"/>
  <c r="T48" i="7" s="1"/>
  <c r="U48" i="7" s="1"/>
  <c r="Q52" i="7"/>
  <c r="R52" i="7" s="1"/>
  <c r="S52" i="7" s="1"/>
  <c r="T52" i="7" s="1"/>
  <c r="U52" i="7" s="1"/>
  <c r="Q53" i="7"/>
  <c r="R53" i="7" s="1"/>
  <c r="S53" i="7" s="1"/>
  <c r="T53" i="7" s="1"/>
  <c r="U53" i="7" s="1"/>
  <c r="Q56" i="7"/>
  <c r="R56" i="7" s="1"/>
  <c r="S56" i="7" s="1"/>
  <c r="T56" i="7" s="1"/>
  <c r="U56" i="7" s="1"/>
  <c r="Q37" i="7"/>
  <c r="R37" i="7" s="1"/>
  <c r="S37" i="7" s="1"/>
  <c r="T37" i="7" s="1"/>
  <c r="U37" i="7" s="1"/>
  <c r="AJ37" i="7"/>
  <c r="Q35" i="7"/>
  <c r="R35" i="7" s="1"/>
  <c r="S35" i="7" s="1"/>
  <c r="T35" i="7" s="1"/>
  <c r="U35" i="7" s="1"/>
  <c r="AJ35" i="7"/>
  <c r="AL27" i="7"/>
  <c r="Q27" i="7"/>
  <c r="R27" i="7" s="1"/>
  <c r="S27" i="7" s="1"/>
  <c r="T27" i="7" s="1"/>
  <c r="U27" i="7" s="1"/>
  <c r="AN46" i="7"/>
  <c r="AO46" i="7" s="1"/>
  <c r="Q46" i="7"/>
  <c r="R46" i="7" s="1"/>
  <c r="S46" i="7" s="1"/>
  <c r="T46" i="7" s="1"/>
  <c r="U46" i="7" s="1"/>
  <c r="AJ30" i="7"/>
  <c r="Q30" i="7"/>
  <c r="R30" i="7" s="1"/>
  <c r="S30" i="7" s="1"/>
  <c r="T30" i="7" s="1"/>
  <c r="U30" i="7" s="1"/>
  <c r="Q13" i="7"/>
  <c r="R13" i="7" s="1"/>
  <c r="S13" i="7" s="1"/>
  <c r="T13" i="7" s="1"/>
  <c r="U13" i="7" s="1"/>
  <c r="AJ13" i="7"/>
  <c r="Q22" i="7"/>
  <c r="R22" i="7" s="1"/>
  <c r="S22" i="7" s="1"/>
  <c r="T22" i="7" s="1"/>
  <c r="U22" i="7" s="1"/>
  <c r="AJ22" i="7"/>
  <c r="AH13" i="7"/>
  <c r="AI13" i="7" s="1"/>
  <c r="Q34" i="7"/>
  <c r="R34" i="7" s="1"/>
  <c r="S34" i="7" s="1"/>
  <c r="T34" i="7" s="1"/>
  <c r="U34" i="7" s="1"/>
  <c r="AH39" i="7"/>
  <c r="AI39" i="7" s="1"/>
  <c r="AH36" i="7"/>
  <c r="AH18" i="7"/>
  <c r="AK18" i="7" s="1"/>
  <c r="AL18" i="7" s="1"/>
  <c r="AM18" i="7" s="1"/>
  <c r="AN18" i="7" s="1"/>
  <c r="AO18" i="7" s="1"/>
  <c r="Q32" i="7"/>
  <c r="R32" i="7" s="1"/>
  <c r="S32" i="7" s="1"/>
  <c r="T32" i="7" s="1"/>
  <c r="U32" i="7" s="1"/>
  <c r="Q38" i="7"/>
  <c r="R38" i="7" s="1"/>
  <c r="S38" i="7" s="1"/>
  <c r="T38" i="7" s="1"/>
  <c r="U38" i="7" s="1"/>
  <c r="AH25" i="7"/>
  <c r="Q28" i="7"/>
  <c r="R28" i="7" s="1"/>
  <c r="S28" i="7" s="1"/>
  <c r="T28" i="7" s="1"/>
  <c r="U28" i="7" s="1"/>
  <c r="AH21" i="7"/>
  <c r="AK21" i="7" s="1"/>
  <c r="AL21" i="7" s="1"/>
  <c r="AM21" i="7" s="1"/>
  <c r="AN21" i="7" s="1"/>
  <c r="AO21" i="7" s="1"/>
  <c r="Q39" i="7"/>
  <c r="R39" i="7" s="1"/>
  <c r="S39" i="7" s="1"/>
  <c r="T39" i="7" s="1"/>
  <c r="U39" i="7" s="1"/>
  <c r="AH23" i="7"/>
  <c r="AH42" i="7"/>
  <c r="AK42" i="7" s="1"/>
  <c r="AL42" i="7" s="1"/>
  <c r="AM42" i="7" s="1"/>
  <c r="AN42" i="7" s="1"/>
  <c r="AO42" i="7" s="1"/>
  <c r="AH16" i="7"/>
  <c r="AK16" i="7" s="1"/>
  <c r="AL16" i="7" s="1"/>
  <c r="AL29" i="7"/>
  <c r="AM29" i="7" s="1"/>
  <c r="AN29" i="7" s="1"/>
  <c r="AO29" i="7" s="1"/>
  <c r="AJ9" i="7"/>
  <c r="Q9" i="7"/>
  <c r="R9" i="7" s="1"/>
  <c r="S9" i="7" s="1"/>
  <c r="T9" i="7" s="1"/>
  <c r="U9" i="7" s="1"/>
  <c r="AL86" i="7"/>
  <c r="AM86" i="7" s="1"/>
  <c r="AN86" i="7" s="1"/>
  <c r="AO86" i="7" s="1"/>
  <c r="Q86" i="7"/>
  <c r="R86" i="7" s="1"/>
  <c r="S86" i="7" s="1"/>
  <c r="T86" i="7" s="1"/>
  <c r="U86" i="7" s="1"/>
  <c r="AL65" i="7"/>
  <c r="AM65" i="7" s="1"/>
  <c r="AN65" i="7" s="1"/>
  <c r="AO65" i="7" s="1"/>
  <c r="Q65" i="7"/>
  <c r="R65" i="7" s="1"/>
  <c r="S65" i="7" s="1"/>
  <c r="T65" i="7" s="1"/>
  <c r="U65" i="7" s="1"/>
  <c r="Q43" i="7"/>
  <c r="R43" i="7" s="1"/>
  <c r="S43" i="7" s="1"/>
  <c r="T43" i="7" s="1"/>
  <c r="U43" i="7" s="1"/>
  <c r="AJ67" i="7"/>
  <c r="AM67" i="7" s="1"/>
  <c r="AN67" i="7" s="1"/>
  <c r="AO67" i="7" s="1"/>
  <c r="Q67" i="7"/>
  <c r="R67" i="7" s="1"/>
  <c r="S67" i="7" s="1"/>
  <c r="T67" i="7" s="1"/>
  <c r="U67" i="7" s="1"/>
  <c r="AJ77" i="7"/>
  <c r="Q77" i="7"/>
  <c r="R77" i="7" s="1"/>
  <c r="S77" i="7" s="1"/>
  <c r="T77" i="7" s="1"/>
  <c r="U77" i="7" s="1"/>
  <c r="Q18" i="7"/>
  <c r="R18" i="7" s="1"/>
  <c r="S18" i="7" s="1"/>
  <c r="T18" i="7" s="1"/>
  <c r="U18" i="7" s="1"/>
  <c r="Q20" i="7"/>
  <c r="R20" i="7" s="1"/>
  <c r="S20" i="7" s="1"/>
  <c r="T20" i="7" s="1"/>
  <c r="U20" i="7" s="1"/>
  <c r="AJ16" i="7"/>
  <c r="Q16" i="7"/>
  <c r="R16" i="7" s="1"/>
  <c r="S16" i="7" s="1"/>
  <c r="T16" i="7" s="1"/>
  <c r="U16" i="7" s="1"/>
  <c r="AL78" i="7"/>
  <c r="AM78" i="7" s="1"/>
  <c r="AN78" i="7" s="1"/>
  <c r="AO78" i="7" s="1"/>
  <c r="Q78" i="7"/>
  <c r="R78" i="7" s="1"/>
  <c r="S78" i="7" s="1"/>
  <c r="T78" i="7" s="1"/>
  <c r="U78" i="7" s="1"/>
  <c r="AN50" i="7"/>
  <c r="AO50" i="7" s="1"/>
  <c r="Q50" i="7"/>
  <c r="R50" i="7" s="1"/>
  <c r="S50" i="7" s="1"/>
  <c r="T50" i="7" s="1"/>
  <c r="U50" i="7" s="1"/>
  <c r="AH20" i="7"/>
  <c r="Q19" i="7"/>
  <c r="R19" i="7" s="1"/>
  <c r="S19" i="7" s="1"/>
  <c r="T19" i="7" s="1"/>
  <c r="U19" i="7" s="1"/>
  <c r="AJ19" i="7"/>
  <c r="AJ14" i="7"/>
  <c r="Q14" i="7"/>
  <c r="R14" i="7" s="1"/>
  <c r="S14" i="7" s="1"/>
  <c r="T14" i="7" s="1"/>
  <c r="U14" i="7" s="1"/>
  <c r="Q54" i="7"/>
  <c r="R54" i="7" s="1"/>
  <c r="S54" i="7" s="1"/>
  <c r="T54" i="7" s="1"/>
  <c r="U54" i="7" s="1"/>
  <c r="Q23" i="7"/>
  <c r="R23" i="7" s="1"/>
  <c r="S23" i="7" s="1"/>
  <c r="T23" i="7" s="1"/>
  <c r="U23" i="7" s="1"/>
  <c r="Q94" i="7"/>
  <c r="R94" i="7" s="1"/>
  <c r="S94" i="7" s="1"/>
  <c r="T94" i="7" s="1"/>
  <c r="U94" i="7" s="1"/>
  <c r="Q62" i="7"/>
  <c r="R62" i="7" s="1"/>
  <c r="S62" i="7" s="1"/>
  <c r="T62" i="7" s="1"/>
  <c r="U62" i="7" s="1"/>
  <c r="AJ84" i="7"/>
  <c r="Q84" i="7"/>
  <c r="R84" i="7" s="1"/>
  <c r="S84" i="7" s="1"/>
  <c r="T84" i="7" s="1"/>
  <c r="U84" i="7" s="1"/>
  <c r="Q61" i="7"/>
  <c r="R61" i="7" s="1"/>
  <c r="S61" i="7" s="1"/>
  <c r="T61" i="7" s="1"/>
  <c r="U61" i="7" s="1"/>
  <c r="Q33" i="7"/>
  <c r="R33" i="7" s="1"/>
  <c r="S33" i="7" s="1"/>
  <c r="T33" i="7" s="1"/>
  <c r="U33" i="7" s="1"/>
  <c r="Q24" i="7"/>
  <c r="R24" i="7" s="1"/>
  <c r="S24" i="7" s="1"/>
  <c r="T24" i="7" s="1"/>
  <c r="U24" i="7" s="1"/>
  <c r="Q79" i="7"/>
  <c r="R79" i="7" s="1"/>
  <c r="S79" i="7" s="1"/>
  <c r="T79" i="7" s="1"/>
  <c r="U79" i="7" s="1"/>
  <c r="AL79" i="7"/>
  <c r="AM79" i="7" s="1"/>
  <c r="AN79" i="7" s="1"/>
  <c r="AO79" i="7" s="1"/>
  <c r="Q10" i="7"/>
  <c r="R10" i="7" s="1"/>
  <c r="S10" i="7" s="1"/>
  <c r="T10" i="7" s="1"/>
  <c r="U10" i="7" s="1"/>
  <c r="AJ10" i="7"/>
  <c r="Q12" i="7"/>
  <c r="R12" i="7" s="1"/>
  <c r="S12" i="7" s="1"/>
  <c r="T12" i="7" s="1"/>
  <c r="U12" i="7" s="1"/>
  <c r="Q87" i="7"/>
  <c r="R87" i="7" s="1"/>
  <c r="S87" i="7" s="1"/>
  <c r="T87" i="7" s="1"/>
  <c r="U87" i="7" s="1"/>
  <c r="AJ87" i="7"/>
  <c r="AH12" i="7"/>
  <c r="Q36" i="7"/>
  <c r="R36" i="7" s="1"/>
  <c r="S36" i="7" s="1"/>
  <c r="T36" i="7" s="1"/>
  <c r="U36" i="7" s="1"/>
  <c r="AJ36" i="7"/>
  <c r="Q85" i="7"/>
  <c r="R85" i="7" s="1"/>
  <c r="S85" i="7" s="1"/>
  <c r="T85" i="7" s="1"/>
  <c r="U85" i="7" s="1"/>
  <c r="AL71" i="7"/>
  <c r="AM71" i="7" s="1"/>
  <c r="AN71" i="7" s="1"/>
  <c r="AO71" i="7" s="1"/>
  <c r="Q71" i="7"/>
  <c r="R71" i="7" s="1"/>
  <c r="S71" i="7" s="1"/>
  <c r="T71" i="7" s="1"/>
  <c r="U71" i="7" s="1"/>
  <c r="AJ44" i="7"/>
  <c r="Q44" i="7"/>
  <c r="R44" i="7" s="1"/>
  <c r="S44" i="7" s="1"/>
  <c r="T44" i="7" s="1"/>
  <c r="U44" i="7" s="1"/>
  <c r="Q17" i="7"/>
  <c r="R17" i="7" s="1"/>
  <c r="S17" i="7" s="1"/>
  <c r="T17" i="7" s="1"/>
  <c r="U17" i="7" s="1"/>
  <c r="AJ41" i="7"/>
  <c r="Q41" i="7"/>
  <c r="R41" i="7" s="1"/>
  <c r="S41" i="7" s="1"/>
  <c r="T41" i="7" s="1"/>
  <c r="U41" i="7" s="1"/>
  <c r="AM94" i="7"/>
  <c r="AN94" i="7" s="1"/>
  <c r="AO94" i="7" s="1"/>
  <c r="Q83" i="7"/>
  <c r="R83" i="7" s="1"/>
  <c r="S83" i="7" s="1"/>
  <c r="T83" i="7" s="1"/>
  <c r="U83" i="7" s="1"/>
  <c r="AH14" i="7"/>
  <c r="AH9" i="7"/>
  <c r="AH10" i="7"/>
  <c r="Q47" i="7"/>
  <c r="R47" i="7" s="1"/>
  <c r="S47" i="7" s="1"/>
  <c r="T47" i="7" s="1"/>
  <c r="U47" i="7" s="1"/>
  <c r="AL80" i="7"/>
  <c r="Q70" i="7"/>
  <c r="R70" i="7" s="1"/>
  <c r="S70" i="7" s="1"/>
  <c r="T70" i="7" s="1"/>
  <c r="U70" i="7" s="1"/>
  <c r="AH45" i="7"/>
  <c r="AH41" i="7"/>
  <c r="AL34" i="7"/>
  <c r="AM34" i="7" s="1"/>
  <c r="AN34" i="7" s="1"/>
  <c r="AO34" i="7" s="1"/>
  <c r="Q55" i="7"/>
  <c r="R55" i="7" s="1"/>
  <c r="S55" i="7" s="1"/>
  <c r="T55" i="7" s="1"/>
  <c r="U55" i="7" s="1"/>
  <c r="AH43" i="7"/>
  <c r="AH32" i="7"/>
  <c r="AH30" i="7"/>
  <c r="AH40" i="7"/>
  <c r="AH37" i="7"/>
  <c r="AH35" i="7"/>
  <c r="AH27" i="7"/>
  <c r="AH31" i="7"/>
  <c r="AH26" i="7"/>
  <c r="Q29" i="7"/>
  <c r="R29" i="7" s="1"/>
  <c r="S29" i="7" s="1"/>
  <c r="T29" i="7" s="1"/>
  <c r="U29" i="7" s="1"/>
  <c r="AH44" i="7"/>
  <c r="AH33" i="7"/>
  <c r="Q82" i="7"/>
  <c r="R82" i="7" s="1"/>
  <c r="S82" i="7" s="1"/>
  <c r="T82" i="7" s="1"/>
  <c r="U82" i="7" s="1"/>
  <c r="AK39" i="7" l="1"/>
  <c r="AM77" i="7"/>
  <c r="AN77" i="7" s="1"/>
  <c r="AO77" i="7" s="1"/>
  <c r="AI42" i="7"/>
  <c r="AM96" i="7"/>
  <c r="AN96" i="7" s="1"/>
  <c r="AO96" i="7" s="1"/>
  <c r="AM73" i="7"/>
  <c r="AN73" i="7" s="1"/>
  <c r="AO73" i="7" s="1"/>
  <c r="AM87" i="7"/>
  <c r="AN87" i="7" s="1"/>
  <c r="AO87" i="7" s="1"/>
  <c r="AI24" i="7"/>
  <c r="AI11" i="7"/>
  <c r="AM72" i="7"/>
  <c r="AN72" i="7" s="1"/>
  <c r="AO72" i="7" s="1"/>
  <c r="AM80" i="7"/>
  <c r="AN80" i="7" s="1"/>
  <c r="AO80" i="7" s="1"/>
  <c r="AI22" i="7"/>
  <c r="AN61" i="7"/>
  <c r="AO61" i="7" s="1"/>
  <c r="AI19" i="7"/>
  <c r="AM19" i="7"/>
  <c r="AN19" i="7" s="1"/>
  <c r="AO19" i="7" s="1"/>
  <c r="AI16" i="7"/>
  <c r="AN47" i="7"/>
  <c r="AO47" i="7" s="1"/>
  <c r="AI38" i="7"/>
  <c r="AM22" i="7"/>
  <c r="AN22" i="7" s="1"/>
  <c r="AO22" i="7" s="1"/>
  <c r="AM84" i="7"/>
  <c r="AN84" i="7" s="1"/>
  <c r="AO84" i="7" s="1"/>
  <c r="AN57" i="7"/>
  <c r="AO57" i="7" s="1"/>
  <c r="AM16" i="7"/>
  <c r="AN16" i="7" s="1"/>
  <c r="AO16" i="7" s="1"/>
  <c r="AK17" i="7"/>
  <c r="AL17" i="7" s="1"/>
  <c r="AM17" i="7" s="1"/>
  <c r="AN17" i="7" s="1"/>
  <c r="AO17" i="7" s="1"/>
  <c r="AK13" i="7"/>
  <c r="AL13" i="7" s="1"/>
  <c r="AM13" i="7" s="1"/>
  <c r="AN13" i="7" s="1"/>
  <c r="AO13" i="7" s="1"/>
  <c r="AI21" i="7"/>
  <c r="AK36" i="7"/>
  <c r="AL36" i="7" s="1"/>
  <c r="AM36" i="7" s="1"/>
  <c r="AN36" i="7" s="1"/>
  <c r="AO36" i="7" s="1"/>
  <c r="AI36" i="7"/>
  <c r="AK25" i="7"/>
  <c r="AL25" i="7" s="1"/>
  <c r="AM25" i="7" s="1"/>
  <c r="AN25" i="7" s="1"/>
  <c r="AO25" i="7" s="1"/>
  <c r="AI25" i="7"/>
  <c r="AI18" i="7"/>
  <c r="AK23" i="7"/>
  <c r="AL23" i="7" s="1"/>
  <c r="AM23" i="7" s="1"/>
  <c r="AN23" i="7" s="1"/>
  <c r="AO23" i="7" s="1"/>
  <c r="AI23" i="7"/>
  <c r="AI9" i="7"/>
  <c r="AK9" i="7"/>
  <c r="AL9" i="7" s="1"/>
  <c r="AM9" i="7" s="1"/>
  <c r="AN9" i="7" s="1"/>
  <c r="AO9" i="7" s="1"/>
  <c r="AI20" i="7"/>
  <c r="AK20" i="7"/>
  <c r="AL20" i="7" s="1"/>
  <c r="AM20" i="7" s="1"/>
  <c r="AN20" i="7" s="1"/>
  <c r="AO20" i="7" s="1"/>
  <c r="AK31" i="7"/>
  <c r="AL31" i="7" s="1"/>
  <c r="AM31" i="7" s="1"/>
  <c r="AN31" i="7" s="1"/>
  <c r="AO31" i="7" s="1"/>
  <c r="AI31" i="7"/>
  <c r="AK30" i="7"/>
  <c r="AL30" i="7" s="1"/>
  <c r="AM30" i="7" s="1"/>
  <c r="AN30" i="7" s="1"/>
  <c r="AO30" i="7" s="1"/>
  <c r="AI30" i="7"/>
  <c r="AK41" i="7"/>
  <c r="AL41" i="7" s="1"/>
  <c r="AM41" i="7" s="1"/>
  <c r="AN41" i="7" s="1"/>
  <c r="AO41" i="7" s="1"/>
  <c r="AI41" i="7"/>
  <c r="AI14" i="7"/>
  <c r="AK14" i="7"/>
  <c r="AL14" i="7" s="1"/>
  <c r="AM14" i="7" s="1"/>
  <c r="AN14" i="7" s="1"/>
  <c r="AO14" i="7" s="1"/>
  <c r="AK40" i="7"/>
  <c r="AI40" i="7"/>
  <c r="AI26" i="7"/>
  <c r="AJ26" i="7" s="1"/>
  <c r="AM26" i="7" s="1"/>
  <c r="AN26" i="7" s="1"/>
  <c r="AO26" i="7" s="1"/>
  <c r="AK26" i="7"/>
  <c r="AK32" i="7"/>
  <c r="AL32" i="7" s="1"/>
  <c r="AM32" i="7" s="1"/>
  <c r="AN32" i="7" s="1"/>
  <c r="AO32" i="7" s="1"/>
  <c r="AI32" i="7"/>
  <c r="AK43" i="7"/>
  <c r="AL43" i="7" s="1"/>
  <c r="AM43" i="7" s="1"/>
  <c r="AN43" i="7" s="1"/>
  <c r="AO43" i="7" s="1"/>
  <c r="AI43" i="7"/>
  <c r="AI12" i="7"/>
  <c r="AJ12" i="7" s="1"/>
  <c r="AM12" i="7" s="1"/>
  <c r="AN12" i="7" s="1"/>
  <c r="AO12" i="7" s="1"/>
  <c r="AK12" i="7"/>
  <c r="AI10" i="7"/>
  <c r="AK10" i="7"/>
  <c r="AL10" i="7" s="1"/>
  <c r="AM10" i="7" s="1"/>
  <c r="AN10" i="7" s="1"/>
  <c r="AO10" i="7" s="1"/>
  <c r="AK33" i="7"/>
  <c r="AL33" i="7" s="1"/>
  <c r="AM33" i="7" s="1"/>
  <c r="AN33" i="7" s="1"/>
  <c r="AO33" i="7" s="1"/>
  <c r="AI33" i="7"/>
  <c r="AK35" i="7"/>
  <c r="AL35" i="7" s="1"/>
  <c r="AM35" i="7" s="1"/>
  <c r="AN35" i="7" s="1"/>
  <c r="AO35" i="7" s="1"/>
  <c r="AI35" i="7"/>
  <c r="AK45" i="7"/>
  <c r="AL45" i="7" s="1"/>
  <c r="AM45" i="7" s="1"/>
  <c r="AN45" i="7" s="1"/>
  <c r="AO45" i="7" s="1"/>
  <c r="AI45" i="7"/>
  <c r="AK27" i="7"/>
  <c r="AI27" i="7"/>
  <c r="AJ27" i="7" s="1"/>
  <c r="AM27" i="7" s="1"/>
  <c r="AN27" i="7" s="1"/>
  <c r="AO27" i="7" s="1"/>
  <c r="AK44" i="7"/>
  <c r="AL44" i="7" s="1"/>
  <c r="AM44" i="7" s="1"/>
  <c r="AN44" i="7" s="1"/>
  <c r="AO44" i="7" s="1"/>
  <c r="AI44" i="7"/>
  <c r="AI37" i="7"/>
  <c r="AK37" i="7"/>
  <c r="AL37" i="7" s="1"/>
  <c r="AM37" i="7" s="1"/>
  <c r="AN37" i="7" s="1"/>
  <c r="AO37" i="7" s="1"/>
</calcChain>
</file>

<file path=xl/sharedStrings.xml><?xml version="1.0" encoding="utf-8"?>
<sst xmlns="http://schemas.openxmlformats.org/spreadsheetml/2006/main" count="2318" uniqueCount="794">
  <si>
    <t>RIESGO</t>
  </si>
  <si>
    <t>EFECTOS</t>
  </si>
  <si>
    <t>Tipo de Impacto</t>
  </si>
  <si>
    <t>Medidas de respuesta</t>
  </si>
  <si>
    <t>Impacto</t>
  </si>
  <si>
    <t>Probabilidad</t>
  </si>
  <si>
    <t>Tipo Control Probabilidad o Impacto</t>
  </si>
  <si>
    <t>Puntaje Herramienta para Ejercer el Control</t>
  </si>
  <si>
    <t>Puntaje Seguimiento al control</t>
  </si>
  <si>
    <t>Puntaje Final</t>
  </si>
  <si>
    <t>CAUSAS</t>
  </si>
  <si>
    <t>FACTORES EXTERNOS</t>
  </si>
  <si>
    <t xml:space="preserve">FACTORES INTERNOS </t>
  </si>
  <si>
    <t xml:space="preserve">CAUSAS </t>
  </si>
  <si>
    <t>TIPO DE RIESGO</t>
  </si>
  <si>
    <t>Normatividad</t>
  </si>
  <si>
    <t>Operativo</t>
  </si>
  <si>
    <t>Legal</t>
  </si>
  <si>
    <t>Talento humano</t>
  </si>
  <si>
    <t>CONTEXTO ESTRATEGICO</t>
  </si>
  <si>
    <t>IDENTIFICACIÓN DEL RIESGO</t>
  </si>
  <si>
    <t>ANALISIS Y VALORACIÓN DEL RIESGO</t>
  </si>
  <si>
    <t>ADMINISTRACIÓN DEL RIESGO</t>
  </si>
  <si>
    <t>Procesos</t>
  </si>
  <si>
    <t>A</t>
  </si>
  <si>
    <t>Reducir el riesgo</t>
  </si>
  <si>
    <t>OPERATIVO</t>
  </si>
  <si>
    <t>IMAGEN</t>
  </si>
  <si>
    <t>Orden público</t>
  </si>
  <si>
    <t>Político</t>
  </si>
  <si>
    <t>Estrategico</t>
  </si>
  <si>
    <t>Ambiental</t>
  </si>
  <si>
    <t>Sociales</t>
  </si>
  <si>
    <t>Normativos</t>
  </si>
  <si>
    <t>Imagen</t>
  </si>
  <si>
    <t>Financiero</t>
  </si>
  <si>
    <t>Cumplimiento</t>
  </si>
  <si>
    <t>Tecnológico</t>
  </si>
  <si>
    <t>Económico</t>
  </si>
  <si>
    <t>Recursos económicos</t>
  </si>
  <si>
    <t>Información</t>
  </si>
  <si>
    <t>Tecnología</t>
  </si>
  <si>
    <t>Planes y programas</t>
  </si>
  <si>
    <t>Reformas</t>
  </si>
  <si>
    <t>Descripción</t>
  </si>
  <si>
    <t>Valor</t>
  </si>
  <si>
    <t>Insignificante</t>
  </si>
  <si>
    <t>Menor</t>
  </si>
  <si>
    <t>Moderado</t>
  </si>
  <si>
    <t>Mayor</t>
  </si>
  <si>
    <t>Catastrófico</t>
  </si>
  <si>
    <t>IMPACTO</t>
  </si>
  <si>
    <t>PROBABILIDAD</t>
  </si>
  <si>
    <t>Raro</t>
  </si>
  <si>
    <t>1 en 5</t>
  </si>
  <si>
    <t>0 en 5</t>
  </si>
  <si>
    <t>1 en 2</t>
  </si>
  <si>
    <t>1 en 1</t>
  </si>
  <si>
    <t>2 en 1</t>
  </si>
  <si>
    <t>Frecuencia</t>
  </si>
  <si>
    <t>PRIBABILIDAD</t>
  </si>
  <si>
    <t>Improbable</t>
  </si>
  <si>
    <t>Posible</t>
  </si>
  <si>
    <t>Probable</t>
  </si>
  <si>
    <t>Casi seguro</t>
  </si>
  <si>
    <t>Referencia</t>
  </si>
  <si>
    <t>LEGAL</t>
  </si>
  <si>
    <t>Demanda</t>
  </si>
  <si>
    <t>Multa</t>
  </si>
  <si>
    <t>Inv disciplinaria</t>
  </si>
  <si>
    <t>Inv fiscal</t>
  </si>
  <si>
    <t>Intervención - sanción</t>
  </si>
  <si>
    <t>INFORMACIÓN</t>
  </si>
  <si>
    <t>Ajustes a actividad</t>
  </si>
  <si>
    <t>Cambio en procedimiento</t>
  </si>
  <si>
    <t>Cambio en interacción de procesos</t>
  </si>
  <si>
    <t>Intermitencia en el servicio</t>
  </si>
  <si>
    <t>Paro total del proceso</t>
  </si>
  <si>
    <t>Personal</t>
  </si>
  <si>
    <t>Grupo de trabajo</t>
  </si>
  <si>
    <t>Relativa al proceso</t>
  </si>
  <si>
    <t>Institucional</t>
  </si>
  <si>
    <t>Estrategica</t>
  </si>
  <si>
    <t>Grupo de funcionarios</t>
  </si>
  <si>
    <t>Todos los funcionarios</t>
  </si>
  <si>
    <t>Usuarios ciudad</t>
  </si>
  <si>
    <t>Usuarios región</t>
  </si>
  <si>
    <t>Usuarios pais</t>
  </si>
  <si>
    <t>Tipo</t>
  </si>
  <si>
    <t>CALIFICACIÓN DEL RIESGO</t>
  </si>
  <si>
    <t xml:space="preserve"> VALORACIÓN DEL RIESGO</t>
  </si>
  <si>
    <t>Zona de riesgo</t>
  </si>
  <si>
    <t>Evalaución</t>
  </si>
  <si>
    <t>B</t>
  </si>
  <si>
    <t>M</t>
  </si>
  <si>
    <t>E</t>
  </si>
  <si>
    <t>Nombre</t>
  </si>
  <si>
    <t>Zona de riesgo baja</t>
  </si>
  <si>
    <t>Zona de riesgo moderada</t>
  </si>
  <si>
    <t>Zona de riesgo alta</t>
  </si>
  <si>
    <t>Zona de riesgo extrema</t>
  </si>
  <si>
    <t>Valor de la zona</t>
  </si>
  <si>
    <t>Asumir el riesgo</t>
  </si>
  <si>
    <t>Compartir o transferir el riesgo</t>
  </si>
  <si>
    <t>Evitar el riesgo</t>
  </si>
  <si>
    <t>Posee una herramienta para ejercer el control</t>
  </si>
  <si>
    <t>Existen manuales, instructivos o procedimiento para el manejo de la herramienta</t>
  </si>
  <si>
    <t>En el tiempo que lleva la herramienta ha demostrado ser efectiva</t>
  </si>
  <si>
    <t>Estan definidos los responsables de la ejecución del control y del seguimiento</t>
  </si>
  <si>
    <t>La frecuencia de ejecución del control y seguimiento es adecuada</t>
  </si>
  <si>
    <t>Esta en construcción</t>
  </si>
  <si>
    <t>Si la posee</t>
  </si>
  <si>
    <t>No la posee</t>
  </si>
  <si>
    <t>Si existen</t>
  </si>
  <si>
    <t>No existen</t>
  </si>
  <si>
    <t>Es efectiva</t>
  </si>
  <si>
    <t>No se ha medido</t>
  </si>
  <si>
    <t>No es efectiva</t>
  </si>
  <si>
    <t>Si estan definidos</t>
  </si>
  <si>
    <t>No estan definidos</t>
  </si>
  <si>
    <t>Si es adecuada</t>
  </si>
  <si>
    <t>No es adecuada</t>
  </si>
  <si>
    <t>valor1</t>
  </si>
  <si>
    <t>valor2</t>
  </si>
  <si>
    <t>valor3</t>
  </si>
  <si>
    <t>valor4</t>
  </si>
  <si>
    <t>valor5</t>
  </si>
  <si>
    <t>PROCESO</t>
  </si>
  <si>
    <t>Evaluación Zona de Riesgo</t>
  </si>
  <si>
    <t>Zona de Riesgo Controlada</t>
  </si>
  <si>
    <t>PLANEACIÓN</t>
  </si>
  <si>
    <t>COMUNICACIONES</t>
  </si>
  <si>
    <t>GESTIÓN DE CALIDAD</t>
  </si>
  <si>
    <t>ATENCIÓN AL CLIENTE</t>
  </si>
  <si>
    <t>GESTIÓN DE PROYECTOS</t>
  </si>
  <si>
    <t>FINANCIAMIENTO</t>
  </si>
  <si>
    <t>TALENTO HUMANO</t>
  </si>
  <si>
    <t>GESTIÓN LOGÍSTICA</t>
  </si>
  <si>
    <t>GESTIÓN DOCUMENTAL</t>
  </si>
  <si>
    <t>GESTIÓN JURÍDICA</t>
  </si>
  <si>
    <t>GESTIÓN INFORMÁTICA</t>
  </si>
  <si>
    <t>GESTIÓN DE CONTROL</t>
  </si>
  <si>
    <t>GESTIÓN FINANCIERA</t>
  </si>
  <si>
    <t>GESTIÓN CONTRACTUAL</t>
  </si>
  <si>
    <t>CALIFICACIÓN DESPUES DE CONTROLES</t>
  </si>
  <si>
    <t>CONTROLES</t>
  </si>
  <si>
    <t>ACCIONES</t>
  </si>
  <si>
    <t>RESPONSABLE</t>
  </si>
  <si>
    <t>FECHA LÍMITE</t>
  </si>
  <si>
    <t>INDICADOR</t>
  </si>
  <si>
    <t>No se tiene en cuenta el PETI dentro de la elaboración del presupuesto</t>
  </si>
  <si>
    <t>No  se tiene establecido una metodología dentro de la elaboración del presupuesto</t>
  </si>
  <si>
    <t>No contar con un cronograma de mantenimiento preventivo aprobado</t>
  </si>
  <si>
    <t>Daño de equipo, reprocesos, perdida de información, demora de procesos</t>
  </si>
  <si>
    <t>Falta de coordinación entre sistemas y el mantenimiento general de la empresa</t>
  </si>
  <si>
    <t>No se tiene establecida una metodología para el seguimiento y control del cronograma de mantenimiento</t>
  </si>
  <si>
    <t>Ataque efectivo de un virus</t>
  </si>
  <si>
    <t>Antivirus desactualizado</t>
  </si>
  <si>
    <t>No renovación de licencias de antivirus oportunamente</t>
  </si>
  <si>
    <t>Tener actualizado el antivirus</t>
  </si>
  <si>
    <t>No realizar back up a intervalos planificados</t>
  </si>
  <si>
    <t>Manipulación sin autorización a la base de datos del sistema de información</t>
  </si>
  <si>
    <t>Incumplimiento a las politicas de seguridad informatica</t>
  </si>
  <si>
    <t>Falta de ética</t>
  </si>
  <si>
    <t>No tener una frecuencia de realización de back ups</t>
  </si>
  <si>
    <t>Automatización del sistema de información</t>
  </si>
  <si>
    <t>Sanciones por derecho de autor</t>
  </si>
  <si>
    <t>No tener un control a la instalación de software a través de internet</t>
  </si>
  <si>
    <t>Estratégico</t>
  </si>
  <si>
    <t>FRECUENCIA</t>
  </si>
  <si>
    <t>Ejecución inoportuna a las políticas que se plantean en el Plan Estratégico de Tecnología e Informática del instituto</t>
  </si>
  <si>
    <t>Obsolescencia de equipos y vulnerabilidad a ataques informáticos</t>
  </si>
  <si>
    <t>Pérdida de información</t>
  </si>
  <si>
    <t>Daño o pérdida de información
Detrimiento patrimonial</t>
  </si>
  <si>
    <t>No tener una metodología para la realización de back ups</t>
  </si>
  <si>
    <t>No tener políticas de seguridad informática</t>
  </si>
  <si>
    <t>Tener software no legalizado en los equipos de cómputo del instituto</t>
  </si>
  <si>
    <t>Políticas de seguridad por directorio activo</t>
  </si>
  <si>
    <t>Código: F-201-10</t>
  </si>
  <si>
    <t>MAPA DE RIESGOS</t>
  </si>
  <si>
    <t xml:space="preserve"> </t>
  </si>
  <si>
    <t>Perdida de Informacion</t>
  </si>
  <si>
    <t>Seguimiento trimestral al PETI</t>
  </si>
  <si>
    <t>Revisión de mantenimientos.
Se cuenta con procedimientos</t>
  </si>
  <si>
    <t>Autorizacion restringida y autorizada para la manipulacion de la base de datos. 
Copia de Seguridad Automatica (Task manager)</t>
  </si>
  <si>
    <t>Versión: 03</t>
  </si>
  <si>
    <t>Fecha de aprobación: 22/12/2017</t>
  </si>
  <si>
    <t>Pag 1 de 1</t>
  </si>
  <si>
    <t>Falta de un seguimiento a las PQRS</t>
  </si>
  <si>
    <t>Fallas en la verificación del documento</t>
  </si>
  <si>
    <t>Clasificar una PQRS de manera inadecuada</t>
  </si>
  <si>
    <t>Demandas</t>
  </si>
  <si>
    <t>F-408-01_Pqrs
Ley1755 de 215</t>
  </si>
  <si>
    <t>Seguimiento a la Clasificacion de las PQRS</t>
  </si>
  <si>
    <t>Director Administrativo y financiero</t>
  </si>
  <si>
    <t>30/06/2018
31/12/2018</t>
  </si>
  <si>
    <t>Eficacia de las PQRS</t>
  </si>
  <si>
    <t>Semestral</t>
  </si>
  <si>
    <t xml:space="preserve">Fallas en el seguimiento a los procesos </t>
  </si>
  <si>
    <t>Desconocimiento de la ley</t>
  </si>
  <si>
    <t>Inexistencia de respuesta de la PQRS en el tiempo de ley</t>
  </si>
  <si>
    <t>Demandas 
Sanciones</t>
  </si>
  <si>
    <t>No se cuenta con una encuesta que defina con claridad las expectativas del cliente</t>
  </si>
  <si>
    <t>Demora en la ultilización de la herramienta de medición</t>
  </si>
  <si>
    <t xml:space="preserve">No aplicación oportuna en la encuesta de satisfaccion al cliente </t>
  </si>
  <si>
    <t>No cumplimeinto de las expectativas del cliente 
Clientes insatisfechos 
Pérdida de clientes</t>
  </si>
  <si>
    <t>Correción y modificación de la herramienta para la medición de la satisfaccion del cliente</t>
  </si>
  <si>
    <t>Herramienta de medición de satisfacción mal formulada</t>
  </si>
  <si>
    <t xml:space="preserve">La herramienta para evaluar la satisfaccion del cliente no es efectiva </t>
  </si>
  <si>
    <t xml:space="preserve">Reproceso </t>
  </si>
  <si>
    <t>Baja calidad del servicio</t>
  </si>
  <si>
    <t xml:space="preserve">Aumento de las quejas por parte de los clientes </t>
  </si>
  <si>
    <t xml:space="preserve">Clientes insatisfechos </t>
  </si>
  <si>
    <t xml:space="preserve">Pérdida de clientes </t>
  </si>
  <si>
    <t>No contar con una metodología donde se evidencie el perfil del cliente potencial de INFITULUÁ</t>
  </si>
  <si>
    <t>Desconocimiento del portafolio de servicios del Instituto</t>
  </si>
  <si>
    <t xml:space="preserve">Direccionamiento errado de los clientes </t>
  </si>
  <si>
    <t>Falta de un entrenamiento del personal encargado en atención al cliente</t>
  </si>
  <si>
    <t>Brindar inadecuada atención al cliente</t>
  </si>
  <si>
    <t>Pérdida de imagen</t>
  </si>
  <si>
    <t>Falta de tolerancia y poca capacidad de resolver conflictos de manera asertiva</t>
  </si>
  <si>
    <t>Insatisfacción de los clientes</t>
  </si>
  <si>
    <t xml:space="preserve">Reclamos inadecuados por parte de los clientes con agresiones verbales </t>
  </si>
  <si>
    <t xml:space="preserve">Exposición de los Servidores Publicos a reclamos y agresiones por parte de los clientes </t>
  </si>
  <si>
    <t>Daño a la integridad física y moral</t>
  </si>
  <si>
    <t>Falta de etica Profesional</t>
  </si>
  <si>
    <t xml:space="preserve">Exigir dinero a cambio de realizar tramites </t>
  </si>
  <si>
    <t>Sanciones y Demandas</t>
  </si>
  <si>
    <t>Software con alertas de tiempo en entrega de PQRS
F-408-03_Seguimiento_y_control_de_pqrs</t>
  </si>
  <si>
    <t>Encuesta de calificación de la satisfacción del cliente</t>
  </si>
  <si>
    <t>Ajustar la encuesta de satisfacción del cliente acorde a las necesidades de informacion del proceso</t>
  </si>
  <si>
    <t>Aplicación de tecnicas y Conocimientos  aprendidos en Capacitacion de Servicio al Cliente</t>
  </si>
  <si>
    <t>Actulizacion constante del Portafolio de servicios. 
Directorio de empleados actualizado
Comunicación directa con los lideres de procesos.</t>
  </si>
  <si>
    <t>Implementacion de tecnicas y habilidades adquiridas en Capacitacion al cliente y socialización al lider del proceso</t>
  </si>
  <si>
    <t>Competencia de la persona encargada  del proceso Atención al cliente en resolicion de conflictos y ecucha activa.</t>
  </si>
  <si>
    <t>Seguimiento y control aleatorio a PQRS</t>
  </si>
  <si>
    <t>Validar cumplimiento de las acciones incluidas en el PETI en el periodo evaluado.</t>
  </si>
  <si>
    <t>Director Administrativo y Financiero y Tecnico Administrativo en Sistemas</t>
  </si>
  <si>
    <t>Al cierre de cada trimestre</t>
  </si>
  <si>
    <t>Porcentaje de ejecución trimestral del PETI</t>
  </si>
  <si>
    <t>trimestral</t>
  </si>
  <si>
    <t>Seguimiento y control al cronograma de mantenimientos preventivos.</t>
  </si>
  <si>
    <t>Director Administrativo y Financiero</t>
  </si>
  <si>
    <t>Cumplimiento del cronograma de mantenimiento preventivo</t>
  </si>
  <si>
    <t>semestralmente</t>
  </si>
  <si>
    <t>Actualizar licencias.
Seguimiento al clronograma de Actualizacion de Licencias.</t>
  </si>
  <si>
    <t>Técnico Administrativo de Sistemas.
Director Administrativo y Financiero</t>
  </si>
  <si>
    <t xml:space="preserve">Cantidad de licencias actualizadas / total Licencias </t>
  </si>
  <si>
    <t>Capacitacion en Codigo de Etica
Socializar las Politicas e Seguridad Informatica.
Induccion y Reinduccion en temas Informaticos.</t>
  </si>
  <si>
    <t>Técnico Administrativo de Sistemas</t>
  </si>
  <si>
    <t>Cumplimiento del plan de Induccion y reinduccion.</t>
  </si>
  <si>
    <t>Realizar seguimiento al Backup automatico diario</t>
  </si>
  <si>
    <t>Carpeta Virtual " 400.5 Backup" en el equipo del tecnico de Sistemas</t>
  </si>
  <si>
    <t>Mensual</t>
  </si>
  <si>
    <t>Verificar la instalación de software ilegal</t>
  </si>
  <si>
    <t>Director de Control Interno</t>
  </si>
  <si>
    <t>Seguimiento a los tiempos de las PQRS</t>
  </si>
  <si>
    <t xml:space="preserve">Realizar seguimiento a la aplicación de la encuesta de satisfacción del cliente
</t>
  </si>
  <si>
    <t>Encuesta de Satisfaccion</t>
  </si>
  <si>
    <t>Mejorar la  encuesta de evaluación de satisfacción del cliente acorde a las necesidades y expectativas d las partes Interesadas (Comunidad)</t>
  </si>
  <si>
    <t>Auxiliar administrativa</t>
  </si>
  <si>
    <t>Resultado encuesta de Satisfaccion</t>
  </si>
  <si>
    <t>Encuesta de Satisfaccion al Cliente 
Capacitacion y/o Actualizacion en Servicio al cliente</t>
  </si>
  <si>
    <t>Director Administrativo y financiero
Auxiliar administrativa</t>
  </si>
  <si>
    <t>Seguimiento al lider del proceso en la implementacion de las habilidades y tecnicas adquiridas en Capacitacion de Servicio al cliente.</t>
  </si>
  <si>
    <t>Capacitacion Constante en temas relacionados en Resolucion de conflictos y escucha ctiva.</t>
  </si>
  <si>
    <t>No de casos relacionados con agresiones a servidores publicos Por parte de los clientes en el periodo.</t>
  </si>
  <si>
    <t>Capacitacion en Etica y Valores
Seguimiento y control a PQRS</t>
  </si>
  <si>
    <t>Auxiliar administrativa
Director Administrativo y Financiero</t>
  </si>
  <si>
    <t>Cumplimiento del Plan de Capacitacion (Etica y Valores)
No de casos reportados con Riesgos de Corrupcion (Cobro por tramites)</t>
  </si>
  <si>
    <t>Falta de recursos para la ejecución</t>
  </si>
  <si>
    <t>No ejecutar adecuadamente el plan de mercadeo y medios</t>
  </si>
  <si>
    <t>Bajo nivel del reconocimiento de la marca INFITULUA E.I.C.E.</t>
  </si>
  <si>
    <t>Disminución de la prestación de los servicios</t>
  </si>
  <si>
    <t>No se cuenta con una metodología establecida para la difusión de la gestión del insittuto</t>
  </si>
  <si>
    <t>No realizar difusión de los proyectos del instituto en los medios de comunicación</t>
  </si>
  <si>
    <t>No dar a conocer los proyectos y actividades de promoción y desarrollo que realiza el instituto</t>
  </si>
  <si>
    <t>Pérdida de imagen
Bajo nivel de reconocimiento</t>
  </si>
  <si>
    <t>No seguir los lineamientos impartidos para realizar la rendición</t>
  </si>
  <si>
    <t>No presentar informe de rendición de cuentas a la ciudadanía</t>
  </si>
  <si>
    <t>Sanciones</t>
  </si>
  <si>
    <t>Seguimiento a la ejecucion del Plan de Mercadeo y Medios.
Realización de encuesta de percepción de marca anual</t>
  </si>
  <si>
    <t>Seguimiento a la ejecucion del Plan de Mercadeo y Medios
Página web
Redes Sociales
Crear un Procedimiento  para la difusion de la Gestion y Portafolio de Servicios del Instituto</t>
  </si>
  <si>
    <t>Seguimiento a la ejecucion del Plan de Mercadeo y Medios
Capacitaciones en Legistlaciòn</t>
  </si>
  <si>
    <t>Verificar el cumplimiento del plan de medios y mercadeo
Crear Herramienta de control (Cronograma de actividades</t>
  </si>
  <si>
    <t>Gerente General
Coordinador de Comunicaciones</t>
  </si>
  <si>
    <t>30/04/2018
31/10/2018</t>
  </si>
  <si>
    <t>Porcentaje de ejecución Semestral del plan de mercadeo y medios</t>
  </si>
  <si>
    <t>Crear un Procedimiento  para la difusion de la Gestion y Portafolio de Servicios del Instituto
Utilizar oportunamente los formatos del proceso de Comunicaciones</t>
  </si>
  <si>
    <t>Coordinador de Comunicaciones</t>
  </si>
  <si>
    <t>Porcentaje de ejecución Semestral del plan de mercadeo y medios
Encuesta de Satisfaccion</t>
  </si>
  <si>
    <t>Cumplir con Cronograma de Actividades.
Capacitacion y/o Actualizacion de la Norma</t>
  </si>
  <si>
    <t>Porcentaje de ejecución Anual del plan de mercadeo y medios</t>
  </si>
  <si>
    <t>Anual</t>
  </si>
  <si>
    <t>No se tienen definidos unos tiempos en cada una de las fases del otorgamiento del credito</t>
  </si>
  <si>
    <t>Demora en la revisión de  documentos de los créditos</t>
  </si>
  <si>
    <t xml:space="preserve">Demora en los tiempos de desemolso del crédito </t>
  </si>
  <si>
    <t>Perder  clientes
Bajo nivel de competencia</t>
  </si>
  <si>
    <t>Mal estudio del credito y no contar con un metodo de analisis de credito</t>
  </si>
  <si>
    <t>Perdida de los recursos para ser sostenible</t>
  </si>
  <si>
    <t>incumplir con el financiamiento de proyectos externos</t>
  </si>
  <si>
    <t>Incumplimiento del objeto del Instituto</t>
  </si>
  <si>
    <t>Falta de un soporte y capacitación del software contratado</t>
  </si>
  <si>
    <t>Fallas en el manejo del sotfware al parametrizar los valores del crédito</t>
  </si>
  <si>
    <t xml:space="preserve">Cometer errores en el sotfware cuando se crea un credito </t>
  </si>
  <si>
    <t>Sanciones
Perdida económica</t>
  </si>
  <si>
    <t>No contar con un procedimiento de seguridad de los documentos y garantias del credito</t>
  </si>
  <si>
    <t>No custodiar los documentos debidamente</t>
  </si>
  <si>
    <t>Pérdida de documentos que soportan el crédito, como pagares e hipotecas.</t>
  </si>
  <si>
    <t>No se pueden realizar los cobros ejecutivos que permitan la recuperación de los recursos económicos. Detrimento patrimonial, procesos legales.</t>
  </si>
  <si>
    <t>Robo de Información por  
Hackers</t>
  </si>
  <si>
    <t>Vulnerabilidad de la red</t>
  </si>
  <si>
    <t>hackeo información y robo cibernetico en las transacciones monetarias</t>
  </si>
  <si>
    <t>perdida económica , investigación .</t>
  </si>
  <si>
    <t>No tener un sistema de alertas que incentiven al procedimiento</t>
  </si>
  <si>
    <t>No verificar datos económicos en la red</t>
  </si>
  <si>
    <t>No actualizar el sistema de informacion de cartera (DTF) y tasa de usura</t>
  </si>
  <si>
    <t>Perdida recursos
cobrar tasas inapropiadas</t>
  </si>
  <si>
    <t>Estudio  del credito realizado y desembolso con tiempo máximo de 30 dias.</t>
  </si>
  <si>
    <t>Procedimiento documentado y aprobado para el otorgamiento del credito
Comité de Credito</t>
  </si>
  <si>
    <t>Realizar Capacitaciones del software
Reporte oportuno de fallas al proveedor</t>
  </si>
  <si>
    <t>Contar con un procedimiento para preservar los documentos que soportan el credito</t>
  </si>
  <si>
    <t>Backups automaticos permanentes</t>
  </si>
  <si>
    <t>Actualizacion semanal  para DTF y mensual para la tasa de usura</t>
  </si>
  <si>
    <t>Seguimiento a los tiempos de los desembolsos de los créditos</t>
  </si>
  <si>
    <t>Cantidad de creditos desemboldados en medos de 30 dias/ total de creditos desembolsados</t>
  </si>
  <si>
    <t>Seguimeinto al cumplimiento del comité de credito</t>
  </si>
  <si>
    <t>Edad de la Cartera
Cartera Vencida</t>
  </si>
  <si>
    <t xml:space="preserve">Seguimiento a las capacitaciones estipuladas en el contrato </t>
  </si>
  <si>
    <t>Director Administrativo y Financiero
Tesorero</t>
  </si>
  <si>
    <t>Cumplimiento del Plan de Capacitacion</t>
  </si>
  <si>
    <t>Seguimiento al procedimiento de reserva de documentos</t>
  </si>
  <si>
    <t>Seguimiento al Backup Automatico</t>
  </si>
  <si>
    <t>Tecnico administrativo
Sistemas</t>
  </si>
  <si>
    <t>N/A</t>
  </si>
  <si>
    <t>Seguimiento a la ctualización de sistema de información de cartera</t>
  </si>
  <si>
    <t>Profesional Universitario-Tesorero</t>
  </si>
  <si>
    <t>Semanal</t>
  </si>
  <si>
    <t>GESTION AMBIENTAL</t>
  </si>
  <si>
    <t>Escases de Agua para ejecutar proyectos</t>
  </si>
  <si>
    <t>Limitacion de recursos hidricos para gestionar Proyectos de Infraestructura</t>
  </si>
  <si>
    <t>Restriccion Ambiental para ejecutar proyectos</t>
  </si>
  <si>
    <t xml:space="preserve">Sanciones e Inv. Disciplinarias.
Perdidas Economicas.
</t>
  </si>
  <si>
    <t>Cambios Legales o Normativos</t>
  </si>
  <si>
    <t>Desconocimiento de la Ley</t>
  </si>
  <si>
    <t>Inadecuada Implementacion del PGA y Plan de Accion Ambiental</t>
  </si>
  <si>
    <t xml:space="preserve">Incumplimiento del Marco Legal y Normativo </t>
  </si>
  <si>
    <t>Inconformidad de la comunidad por el deterioro del entorno</t>
  </si>
  <si>
    <t>Restriccion de la comunidad para la Ejecucion de los proyectos</t>
  </si>
  <si>
    <t>Falta de recursos para la ejecución del PAA</t>
  </si>
  <si>
    <t>Deficiencia en la planeacion del proyecto</t>
  </si>
  <si>
    <t>Inadecuada disposicion de los residuos de contruccion</t>
  </si>
  <si>
    <t>No asignacion del personal idoneo para la ejecucion del PAA del proyecto</t>
  </si>
  <si>
    <t>Incumplimiento en la implementacion del componente Ambiental del proyecto</t>
  </si>
  <si>
    <t>Demoras en la toma de desiciones</t>
  </si>
  <si>
    <t>imcumplimiento o retraso en las actividades del PMIRS (Plan de Manejo Integral de residuos solidos)</t>
  </si>
  <si>
    <t>Reportes del Clima y Monitoreos de Caudal de fuentes Hidricas de la CVC</t>
  </si>
  <si>
    <t>Capacitaciones en Marco legal y Normativo.
Porcentaje de Implementacion del PGA y Plan de Accion Ambiental</t>
  </si>
  <si>
    <t>Determinar necesidades y expectativas de las partes interesadas</t>
  </si>
  <si>
    <t>identificar un sitio con licencia ambiental para la dispocion final de residuos de contruccion.
Exigir certificado de disposicion final de residuos de construccion.</t>
  </si>
  <si>
    <t>validar  la contratacion del personal idoneo para tal fin por parte del contratista</t>
  </si>
  <si>
    <t>Reporte de las actividades incumplidas en el cronograma del PMIRS</t>
  </si>
  <si>
    <t>Seguimiento a Reportes del Clima y Monitoreos de Caudal de fuentes Hidricas de la CVC</t>
  </si>
  <si>
    <t>Eficacia de los proyectos</t>
  </si>
  <si>
    <t>Seguimiento al PGA y Plan de Accion Ambiental
Capacitacion y Actualizacion</t>
  </si>
  <si>
    <t>Gerente General
Coordinador Gestion Ambiental</t>
  </si>
  <si>
    <t>Eficacia del PGA y del Plan de Accion Ambiental</t>
  </si>
  <si>
    <t>Seguimiento al cumplimiento de las necesidades y expectativas de las partes interesadas</t>
  </si>
  <si>
    <t>Coordinador Gestion Ambiental</t>
  </si>
  <si>
    <t>Seguimiento al cumplimiento de los controles establecidos</t>
  </si>
  <si>
    <t>Eficacia del Plan de Accion Ambiental</t>
  </si>
  <si>
    <t>Seguimiento a los informes mensuales de obra</t>
  </si>
  <si>
    <t>Seguimiento al cronograma del PMIRS</t>
  </si>
  <si>
    <t>Eficacia del PMIRS</t>
  </si>
  <si>
    <t xml:space="preserve">Desconocimiento de las necesidadades del instituto y de  los objetivos y metas a alcanzar </t>
  </si>
  <si>
    <t>Falta de formación para realizar un análisis congruente con la necesidad a contratar</t>
  </si>
  <si>
    <t>Elaboración incorrecta de la solicitud de contrataciòn</t>
  </si>
  <si>
    <t>Mala interpretación de la labor a contratar.
No hay una definición clara del   objeto y las actividades a desarrollar por el contratista.</t>
  </si>
  <si>
    <t>Falta de una metodología de acuerdo al Decreto 1510 de 2013 para la estimación de los riesgos</t>
  </si>
  <si>
    <t>Falta de capacitación</t>
  </si>
  <si>
    <t xml:space="preserve">Inapropiada estimación de los riesgos en los estudios previos </t>
  </si>
  <si>
    <t>Pérdida económica 
Paro de actividades</t>
  </si>
  <si>
    <t xml:space="preserve">No contar con una persona capacitada para la estimación económica de los contratos </t>
  </si>
  <si>
    <t>Desconocimiento de las necesidades del contrato</t>
  </si>
  <si>
    <t xml:space="preserve">Estimación económica inadecuada del contrato </t>
  </si>
  <si>
    <t>Sobrecostos
Incumplimiento en los objetivos esperados</t>
  </si>
  <si>
    <t>Reformas normativas constantes</t>
  </si>
  <si>
    <t>No se realizan capacitaciones en actualizaciones de ley</t>
  </si>
  <si>
    <t>Incumplimiento de los requisitos estipulados por la normatividad vigente</t>
  </si>
  <si>
    <t xml:space="preserve">Multas
</t>
  </si>
  <si>
    <t>No contar con una metodología para la estimación de los tiempos en los estudios previos</t>
  </si>
  <si>
    <t xml:space="preserve">Mala planeación de los tiempos del contrato </t>
  </si>
  <si>
    <t>Discordancia en los tiempos del contrato</t>
  </si>
  <si>
    <t>Pérdida económica 
Paro en las actividades
Demora en la entrega de las actividades</t>
  </si>
  <si>
    <t>No tener convenio con una empresa aseguradora de pólizas</t>
  </si>
  <si>
    <t xml:space="preserve">No realizar el tramite de la póliza de cubrimiento </t>
  </si>
  <si>
    <t>Inexistencia de la póliza solicitada sin cubrimiento de  los amparos requeridos</t>
  </si>
  <si>
    <t>Pérdida de Tiempo
Paro en las actividades</t>
  </si>
  <si>
    <t xml:space="preserve">No contar con un control de revisión de documetos </t>
  </si>
  <si>
    <t>No verificar las garantías en el anexo modificatorio del contrato</t>
  </si>
  <si>
    <t>En las adiciones del contrato no existe el anexo modificatorio de las respectivas garantías</t>
  </si>
  <si>
    <t xml:space="preserve">Pérdida económica 
Pérdida de tiempo 
Incumplimiento de las actividades
</t>
  </si>
  <si>
    <t xml:space="preserve">No tener claridad del objeto a ejecutar </t>
  </si>
  <si>
    <t>No cumplimiento de las actividades del contrato</t>
  </si>
  <si>
    <t>No cumplir con el objeto del contrato</t>
  </si>
  <si>
    <t>Pérdida económica 
Pérdida de tiempo
Demora en el cumplimiento de las actividades</t>
  </si>
  <si>
    <t>Realizar la finalización del contrato sin un control en los documentos presentados</t>
  </si>
  <si>
    <t>Fallas en el seguimiento a los procesos</t>
  </si>
  <si>
    <t>Inexistencia del acto de liquidación del contrato</t>
  </si>
  <si>
    <t>Falta del paz y salvo
Demandas</t>
  </si>
  <si>
    <t xml:space="preserve">No verificar antes de clasificar los bienes o servicios </t>
  </si>
  <si>
    <t>Fallas en el segumiento al proceso</t>
  </si>
  <si>
    <t xml:space="preserve">Inadecuada clasificación de bienes y servicios </t>
  </si>
  <si>
    <t>Dificultad en el pago de los bienes y servicios</t>
  </si>
  <si>
    <t>No contar con un cronograma para realizar la invitación publica</t>
  </si>
  <si>
    <t>Fallas en el seguimiento al proceso</t>
  </si>
  <si>
    <t>Incumplimiento del cronograma de la invitación pública</t>
  </si>
  <si>
    <t>Incumplimiento de la ley 
Sanciones</t>
  </si>
  <si>
    <t xml:space="preserve">Fallas en el procedimiento </t>
  </si>
  <si>
    <t xml:space="preserve">El  funcionario no tiene en cuenta todas las ofertas presentadas al Insituto </t>
  </si>
  <si>
    <t>No incluir una oferta presentada</t>
  </si>
  <si>
    <t>Demandas
Reclamo del oferente</t>
  </si>
  <si>
    <t>No capacitar en temas de evaluación de estudios previos</t>
  </si>
  <si>
    <t>No contar con una verificación de la información por una persona idonea</t>
  </si>
  <si>
    <t>El informe de evaluación no estará acorde con las propuestas presentadas</t>
  </si>
  <si>
    <t>Selección equivocada del oferente 
Demanda</t>
  </si>
  <si>
    <t xml:space="preserve">No contar con una persona capacitada en la realización de los pliegos </t>
  </si>
  <si>
    <t xml:space="preserve">Las especificaciones técnicas nos sean adecuadas </t>
  </si>
  <si>
    <t xml:space="preserve">Realizar los pliegos de condiciones de manera inadecuada </t>
  </si>
  <si>
    <t xml:space="preserve">No consecución de un adjudicado
Deserción del proceso </t>
  </si>
  <si>
    <t>Bajos Niveles de Etica y Principios</t>
  </si>
  <si>
    <t>Compartir Informacion  con terceros en busca de beneficios personal</t>
  </si>
  <si>
    <t xml:space="preserve">Perdida Competitiva
</t>
  </si>
  <si>
    <t>Plan de capacitaciones en temas de contratación estatal
Estudios Previos</t>
  </si>
  <si>
    <t xml:space="preserve">Identificacion de Necesidad a satisfacer y riesgos por proyecto o Contrato.
Conocer la normatividad vigente
</t>
  </si>
  <si>
    <t xml:space="preserve">Capacitacion en Planeacion de Proyectos
Revision y analisis del estudio de prefactibilidad
</t>
  </si>
  <si>
    <t>Capacitaciones de los funcionarios en temas normativos 
Actualizacion Legal y normativa  en linea (LEGIS)</t>
  </si>
  <si>
    <t>Realización de estudios previos de acuerdo al Manual de Contratacion
Cronograma de Actividades de Cada Proyecto</t>
  </si>
  <si>
    <t>Lista de Chequeo de requisitos Para Contratistas</t>
  </si>
  <si>
    <t xml:space="preserve">Punto de control de documentos donde se verifican las garantía y requisitos </t>
  </si>
  <si>
    <t>Control de actividades por parte del interventor y/o Supervisor</t>
  </si>
  <si>
    <t>Informe final del Interventor o Supervisor
Reporte de SIA Observa</t>
  </si>
  <si>
    <t>Personal capacitado en contratación estatal 
Filtros de revision y aprobacion</t>
  </si>
  <si>
    <t>Personal capacitado en contratación estatal 
Manual de Contratacion</t>
  </si>
  <si>
    <t>Confirmar en Ventanilla unica o Correo Electronico todas las Ofertas Presentadas mediante radicado</t>
  </si>
  <si>
    <t>Capacitaciones constantes del personal en temas de contratación estatal</t>
  </si>
  <si>
    <t xml:space="preserve">Personal capacitado en contratación estatal </t>
  </si>
  <si>
    <t>Capaitacion de temas Eticos y Valores</t>
  </si>
  <si>
    <t>Realizar seguimeinto a los contratos y sus documentos</t>
  </si>
  <si>
    <t>Director Juridico</t>
  </si>
  <si>
    <t>Informe de Interventoria del Contrato</t>
  </si>
  <si>
    <t>Estudios Previos Macro por Proyectos de acuerdo al presupesto
Capacitacion en Contratacion publica.</t>
  </si>
  <si>
    <t xml:space="preserve">Director Juridico
Apoyo Gestion Contractual
</t>
  </si>
  <si>
    <t xml:space="preserve">Plan de Capacitacion
Resultados de Auditoria
</t>
  </si>
  <si>
    <t>Capacitacion en Gestion Contractual y Proyectos
Seguimiento al Presupuesto del proyecto</t>
  </si>
  <si>
    <t xml:space="preserve">Director Juridico
Apoyo Gestion Contractual
Lideres de  Proyectos
</t>
  </si>
  <si>
    <t xml:space="preserve">Plan de Capacitacion Eficacia de los Proyectos
</t>
  </si>
  <si>
    <t>Segumiento al plan de capacitaciones en contratacion estatal 
Seguimiento a la utilizacion de la Herramienta Pagina WEB Legis</t>
  </si>
  <si>
    <t>Plan De Capacitacion
Hallazgos de Contratos con errores por desconocimiento de la Ley</t>
  </si>
  <si>
    <t>Segumiento al Cronograma del contrato</t>
  </si>
  <si>
    <t>Interventor o supervisor</t>
  </si>
  <si>
    <t>Cantidad Contratos con otros Si relacionados al tiempo del contrato/Total de Contratos</t>
  </si>
  <si>
    <t>Aprobacion de pólizas por medio de Resolucion</t>
  </si>
  <si>
    <t>Direccion Juridica</t>
  </si>
  <si>
    <t>Cantidad Resolucion de Aprobacion de Polizas/ Total contratos superiores a 30 SMMLV</t>
  </si>
  <si>
    <t>Seguimientos a las garantías.
Cumplir con el procedimiento de Contratacion.</t>
  </si>
  <si>
    <t>Dirección Juridica</t>
  </si>
  <si>
    <t>Cantidad de Polizas de Otro si / Total de contratos con Otro Si</t>
  </si>
  <si>
    <t xml:space="preserve">Seguimiento al informe de actividades de los contratistas </t>
  </si>
  <si>
    <t>Reporte de SIA Observa</t>
  </si>
  <si>
    <t>Seguimiento al proceso de contratación
Seguimiento al Plan de Capacitacion</t>
  </si>
  <si>
    <t>Plan de Capacitacion</t>
  </si>
  <si>
    <t>Seguimiento al cronograma 
Seguimiento al Plan de Capacitacion
Aprobacion de Junta Directiva para contratos mayores a 1000 SMMLV</t>
  </si>
  <si>
    <t>Direccion Juridica
Junrta Directiva</t>
  </si>
  <si>
    <t>Plan de Capacitacion
Cronograma de Invitacion Publica</t>
  </si>
  <si>
    <t>Socializar Procedimientos de Contratacion. 
Verificacion de Ofertas Presentadas   en Ventanilla Unica y Correo Electronico.</t>
  </si>
  <si>
    <t>Director Juridico
Apoyo Gestion Contractual</t>
  </si>
  <si>
    <t>Cantidad Prouestas Recibidas / Total de propuestas evaluadas</t>
  </si>
  <si>
    <t>Seguimiento al proceso de contratación
Capacitar en Contratacion</t>
  </si>
  <si>
    <t>Direccion Juridica
Apoyo Gestion Contractual</t>
  </si>
  <si>
    <t>Capacitar en temas Eticos</t>
  </si>
  <si>
    <t>Bajo nivel de competencia del responsable de gestión de calidad</t>
  </si>
  <si>
    <t>Mala planificación de las actividades del sistema integrado de gestión</t>
  </si>
  <si>
    <t>No se identifique eficacia de las acciones del sistema integrado de gestión</t>
  </si>
  <si>
    <t>Débil estructuración de la ficha técnica de los indicadores</t>
  </si>
  <si>
    <t>Inadecuada medición de los resultados de la gestión de los procesos</t>
  </si>
  <si>
    <t>Reprocesos</t>
  </si>
  <si>
    <t xml:space="preserve">No contar con un programa de auditorías </t>
  </si>
  <si>
    <t>El personal asignado a la auditoria no cuenta con la información requerida, el personal no se encuentra capacitado.
Falta de tiempo</t>
  </si>
  <si>
    <t>Auditorías de Calidad ineficientes</t>
  </si>
  <si>
    <t>Baja calidad de las auditorías
No encontrar evidencias que permitan identificar mejoras en el proceso</t>
  </si>
  <si>
    <t>Seguimiento a intervalos planificados atraves del comité coordinador del SIG</t>
  </si>
  <si>
    <t>Actualización del Sistema Integrado de Gestión</t>
  </si>
  <si>
    <t>Realización anual de auditorías</t>
  </si>
  <si>
    <t>Realizar seguimiento a las actividades de los intervalos planificados del comité SIG</t>
  </si>
  <si>
    <t>Actividades cumplidas Comitè Coordinador SIG / Actividades Planeadas Comitè Coordinador SIG</t>
  </si>
  <si>
    <t>Realizar seguimiento a las funciones del SIG</t>
  </si>
  <si>
    <t>Funciones o actividades del SIG realizadas / Funciones o actividades del SIG Planeadas</t>
  </si>
  <si>
    <t>Segumiento a los resultados de auditorías
Capacitar los servidores Publicos asignados al proceso de Calidad en temas relacionados con auditorias.
Formacion y evaluacion de nuevos auditores internos</t>
  </si>
  <si>
    <t>Cumplimiento plan de Capacitacion y formacion de auditores internos de Calidad.</t>
  </si>
  <si>
    <t>Director Administrativo y Financiero
Coordinador de Calidad</t>
  </si>
  <si>
    <r>
      <t xml:space="preserve">No se tiene establecida una </t>
    </r>
    <r>
      <rPr>
        <sz val="8"/>
        <rFont val="Arial"/>
        <family val="2"/>
      </rPr>
      <t>metodología para la presentación de informes a los entes de control</t>
    </r>
  </si>
  <si>
    <t>No realizar la planeación para la presentación de informes</t>
  </si>
  <si>
    <t>Presentación inoportuna de informes a los entes de control</t>
  </si>
  <si>
    <t>Sanción fiscal
Sanción disciplinaria</t>
  </si>
  <si>
    <t>No incluir temas relacionados con auditoria en el plan de capacitación</t>
  </si>
  <si>
    <t>Inexistencia de capacitación en Auditorias 
Auditores sin experiencia</t>
  </si>
  <si>
    <t>Presentación erronea en los informes de auditoria</t>
  </si>
  <si>
    <t>Mala toma de decisiones</t>
  </si>
  <si>
    <t>Falta de una metodología para determinar los tiempos de realización de auditoría</t>
  </si>
  <si>
    <t>Falta de planeación</t>
  </si>
  <si>
    <t>Realizar auditorias por fuera de los tiempos establecidos</t>
  </si>
  <si>
    <t>No hay oportunidad de mejora</t>
  </si>
  <si>
    <t>No incluir temas relacionados con técnicas de auditoría en el plan de capacitación</t>
  </si>
  <si>
    <t>Falta de formación</t>
  </si>
  <si>
    <t>No contar con un equipo auditor competente para realizar la auditoría</t>
  </si>
  <si>
    <t>Información no confiable</t>
  </si>
  <si>
    <t>Elaborar listas de chequeo sin el enfoque que establece el programa de auditoría</t>
  </si>
  <si>
    <t>Auditoría sin criterios de evaluaciòn</t>
  </si>
  <si>
    <t>Falta de seguimiento y control a las actividades</t>
  </si>
  <si>
    <t>Incumplimiento de las actividades del procedimiento</t>
  </si>
  <si>
    <t>No evaluar el desempeño de los auditores después de un ciclo de auditoría</t>
  </si>
  <si>
    <t>Exceso de autoridad</t>
  </si>
  <si>
    <t>Incumplimiento al manual de funciones</t>
  </si>
  <si>
    <t>Coadministración del responsable de Control Interno</t>
  </si>
  <si>
    <t>Imparcialidad en el control a la gestión</t>
  </si>
  <si>
    <t>Cronograma de presentación de informes
Visita Constate en las Paginas de los entes de control.</t>
  </si>
  <si>
    <t>Selección y Capacitacion de auditores</t>
  </si>
  <si>
    <t>Procedimiento documentado y aprobado</t>
  </si>
  <si>
    <t>Formacion de Nuevos Auditores Internos</t>
  </si>
  <si>
    <t>Se tiene documentado el procedimiento de auditoría</t>
  </si>
  <si>
    <t>Se tiene establecido una herramienta de evaluación e informe al  ComiteXXXX</t>
  </si>
  <si>
    <t>Manual de funciones</t>
  </si>
  <si>
    <t>Envíar a los responsables de cada proceso cronograma de presentación de informes   y solicitudes adiconales de los entes de control.</t>
  </si>
  <si>
    <t>15 de enero de cada vigencia</t>
  </si>
  <si>
    <t>Cantidad informes presentados / Total Informes planeados en el cronograma.</t>
  </si>
  <si>
    <t>Incluir en el plan de capacitación temas relacionados con técnicas de auditoría</t>
  </si>
  <si>
    <t>Cantidad de auditores capacitados</t>
  </si>
  <si>
    <t>Auditores</t>
  </si>
  <si>
    <t>Según planificación</t>
  </si>
  <si>
    <t>Cumplimiento del Cronograma de Auditorias</t>
  </si>
  <si>
    <t xml:space="preserve">Anual
</t>
  </si>
  <si>
    <t>Directo Administrativo y Financiero</t>
  </si>
  <si>
    <t>30 de noviembre de cada vigencia</t>
  </si>
  <si>
    <t>Incluir los resultados de la evaluación de auditores en el informe de auditoría interna</t>
  </si>
  <si>
    <t>Cada que se termine un ciclo de auditoría interna de calidad</t>
  </si>
  <si>
    <t>Verificar tiempos en auditoria interna
Planear el cronograma de auditorias integrales del Instituto.</t>
  </si>
  <si>
    <t xml:space="preserve">Incluir en el plan de capacitación temas relacionados con técnicas de auditoría
</t>
  </si>
  <si>
    <t>No realizar una correcta planificación del proyecto</t>
  </si>
  <si>
    <t xml:space="preserve">No realizar una mediación donde se ponen de acuerdo las partes que participan en el proyecto </t>
  </si>
  <si>
    <t>Dar inicio a un proyecto sin tener claro los objetivos que se pretenden alcanzar y las partes interesadas que participan</t>
  </si>
  <si>
    <t>Pérdida de tiempo y recursos</t>
  </si>
  <si>
    <t>No contar con una metodología para evaluar los criterios condicionados para el proyecto en la selección de personal</t>
  </si>
  <si>
    <t>No tener criterios definidos para la selección del ejecutor</t>
  </si>
  <si>
    <t>Pérdida económica</t>
  </si>
  <si>
    <t xml:space="preserve">No contar con un presupuesto con las tendencias del mercado y requerimientos técnicos para la realización del proyecto </t>
  </si>
  <si>
    <t>No realizar una correcta planificación financiera</t>
  </si>
  <si>
    <t>No terminar el proyecto</t>
  </si>
  <si>
    <t>Pérdida económica
Pérdida de credibilidad</t>
  </si>
  <si>
    <t>Falta de seguimiento del interventor o supervisor</t>
  </si>
  <si>
    <t>Mala planificación del proyecto</t>
  </si>
  <si>
    <t>Extender los tiempos planificados para la ejecución del proyecto</t>
  </si>
  <si>
    <t>Aumento de los costos y gastos del proyecto</t>
  </si>
  <si>
    <t>Mala elaboración de los estudios previos</t>
  </si>
  <si>
    <t>No determinar las especificaciones de los productos que se requieren</t>
  </si>
  <si>
    <t>Pérdida de recursos
Pérdida de imagen</t>
  </si>
  <si>
    <t xml:space="preserve">No contar con una herramienta de medición que evidencie el impacto del proyecto </t>
  </si>
  <si>
    <t>No se realice un estudio para conocer los beneficios  que el proyecto haya generado</t>
  </si>
  <si>
    <t>No se pueda medir el impacto de proyecto</t>
  </si>
  <si>
    <t>Desconocimiento de la acogida e impacto del proyecto en el entorno</t>
  </si>
  <si>
    <t>Realizar seguimiento de las actas de interventoría</t>
  </si>
  <si>
    <t xml:space="preserve">Realizar seguimiento a las actividades del interventor </t>
  </si>
  <si>
    <t>Bajo nivel de competencia del responsable de gestión documental</t>
  </si>
  <si>
    <t>Inadecuada asesoría en gestión documental</t>
  </si>
  <si>
    <t>Mala aplicación de las TRD en las unidades administrativas</t>
  </si>
  <si>
    <t>Reprocesos
Demoras</t>
  </si>
  <si>
    <t>Inadecuada elaboración de las TRD</t>
  </si>
  <si>
    <t>Mala clasificación de la produción documental de cada unidad administrativa</t>
  </si>
  <si>
    <t>Demora en la consulta y préstamo de documentos</t>
  </si>
  <si>
    <t>No se tiene establecida una metodología para la distribución de los documentos</t>
  </si>
  <si>
    <t>Falta de control</t>
  </si>
  <si>
    <t>Pérdida de trazabilidad en la distribución de las comunicaciones internas y externas.</t>
  </si>
  <si>
    <t>Sanciones e investigaciones</t>
  </si>
  <si>
    <t>Falta de un responsable directo del archivo central</t>
  </si>
  <si>
    <t>Robo, falta de seguridad</t>
  </si>
  <si>
    <t>Pérdida de información fisíca</t>
  </si>
  <si>
    <t>Cambios normativos</t>
  </si>
  <si>
    <t>Desactualizacion en Leyes y normas del proceso</t>
  </si>
  <si>
    <t>Error en la implementacion de normas y leyes en los procedimientos del proceso</t>
  </si>
  <si>
    <t>Sanciones y Reprocesos</t>
  </si>
  <si>
    <t>Instructivo de Aplicación de la TRD
Capacitacion y Actualizacion en aplicación de la TRD</t>
  </si>
  <si>
    <t>Aplicación Procedimiento y Forrmatos  PQRS</t>
  </si>
  <si>
    <t>Aplicar Instructivos y formatos establecidos para el control de los documentos</t>
  </si>
  <si>
    <t>Capacitacion Normativa
Actualizacion Normativa en linea (LEGIS)</t>
  </si>
  <si>
    <t>Capacitacion en Aplicación de las TRD.
Seguimiento al Plan Institucional de Archivo</t>
  </si>
  <si>
    <t>Avance de Aplicación TRD por Unidad Administrativa</t>
  </si>
  <si>
    <t>Aplicar Procedimiento PQRS
Realizar seguimiento a las comunicaciones que entren y salgan del instituto</t>
  </si>
  <si>
    <t>Indicador de PQRS</t>
  </si>
  <si>
    <t>Inventario documental
Aplicar Instructivos y formatos establecidos para el control de los documentos
Socializar la importancia del diligenciamiento de los formatos establecidos</t>
  </si>
  <si>
    <t>Resultado Inventario Documental.</t>
  </si>
  <si>
    <t>Seguimiento al plan de capacitacion.
Mantener actulizado la Herramienta LEGIS</t>
  </si>
  <si>
    <t xml:space="preserve">Cambios en las acciones </t>
  </si>
  <si>
    <t xml:space="preserve">No realizar una adecuada planificación del retorno de los recursos </t>
  </si>
  <si>
    <t xml:space="preserve">Realizar un plan financiero que no se ajuste a los recursos financieros </t>
  </si>
  <si>
    <t>Inadecuada proyección del plan financiero</t>
  </si>
  <si>
    <t>Perdida economica
Iliquidez</t>
  </si>
  <si>
    <t>No contar con el conocimiento de las normas</t>
  </si>
  <si>
    <t>No contar con capacitaciones en temas de reformas normativas</t>
  </si>
  <si>
    <t xml:space="preserve">Inadecuada aplicación del decreto 1525 del 2008 </t>
  </si>
  <si>
    <t xml:space="preserve">Investigación </t>
  </si>
  <si>
    <t>los clientes no cumplan las obligaciones</t>
  </si>
  <si>
    <t xml:space="preserve">fallas en el procedimiento de estudio de credito </t>
  </si>
  <si>
    <t>No contar con procedimiento para adquirir las garantias del credito</t>
  </si>
  <si>
    <t xml:space="preserve">Ejecutar creditos sin las garantias </t>
  </si>
  <si>
    <t>perdida economica
iliquidez</t>
  </si>
  <si>
    <t xml:space="preserve">Cambio en las Volatilidades de las acciones </t>
  </si>
  <si>
    <t xml:space="preserve">Depender de terceros </t>
  </si>
  <si>
    <t>Invertir recursos en acciones con volatilidad permanente</t>
  </si>
  <si>
    <t>iliquidez
falta de apalancamiento</t>
  </si>
  <si>
    <t>No se cuenta con una metodología de recuperación de cartera</t>
  </si>
  <si>
    <t>Los clientes no cumplan sus obligaciones</t>
  </si>
  <si>
    <t xml:space="preserve">Baja recuperación y rotación de cartera </t>
  </si>
  <si>
    <t>Iliquidez 
Vencimiento de pagares</t>
  </si>
  <si>
    <t xml:space="preserve">No contar con un cronograma anual de pagos tributarios </t>
  </si>
  <si>
    <t xml:space="preserve">Desconocimiento de los tiempos para los pagos tributarios </t>
  </si>
  <si>
    <t>Pagos tributarios extemporaneos</t>
  </si>
  <si>
    <t>No se cuenta con una organización de los estados contables periodicamente</t>
  </si>
  <si>
    <t>No realizar las conciliaciones en el momento de la transacción</t>
  </si>
  <si>
    <t>No conciliar entre presupuesto contabilidad , nomina, tesoreria , y activos fijos</t>
  </si>
  <si>
    <t>Descuadre y cifras no confiables para tomar desiciones</t>
  </si>
  <si>
    <t xml:space="preserve">Adecuada utilización del historial de cifras
Estudio y verificacion de Garantias de creditos en proceso de aprobacion
 </t>
  </si>
  <si>
    <t>Capacitaciones periódicas de los funcionarios en temas de ley
Actualizacion en linea y permanente a traves Multilegis</t>
  </si>
  <si>
    <t>Manual de credito y cartera  y protocolo de documentos que exige el Instituto con garantías</t>
  </si>
  <si>
    <t>Cumplir con el Manual de Inversiones.
Analisis permanente de indicadores financieros, tendencias de mercado e inversiones.</t>
  </si>
  <si>
    <t>Manual de credito y cartera</t>
  </si>
  <si>
    <t>Cronograma para los pagos tributarios.
Capacitar un segundo funcionario que conozca el procedimiento</t>
  </si>
  <si>
    <t xml:space="preserve">Contador ejecuta las conciliaciones mensuales
Lista de Chequeo de cierre
</t>
  </si>
  <si>
    <t>Segumiento en la planificación financiera del POAI.</t>
  </si>
  <si>
    <t>Cumplimiento de ejecucion del POAI</t>
  </si>
  <si>
    <t>Realizar seguimiento a las capacitaciones en temas normativos
Seguimiento y control a las Actas del Comité de Credito.</t>
  </si>
  <si>
    <t>Resultados Evaluaciones del Servidor Publico.</t>
  </si>
  <si>
    <t xml:space="preserve">Segumiento al analisis de credito </t>
  </si>
  <si>
    <t>Cartera Vencida
Edad de la Cartera</t>
  </si>
  <si>
    <t>Seguimiento a los indicadores financieros 
Capacitacion en Inversiones</t>
  </si>
  <si>
    <t xml:space="preserve">Director Administrativo y Financiero
Profesional Universitario </t>
  </si>
  <si>
    <t xml:space="preserve">Plan de Capacitacion
Rentabilidad de las Inversiones
</t>
  </si>
  <si>
    <t>Segumiento al manual de crédito y cartera
Analisis de los Informes de Cartera y toma de decisones.</t>
  </si>
  <si>
    <t>Segumiento al cronograma para pagos tributarios</t>
  </si>
  <si>
    <t>Seguimiento de las concicliaciones
Crear e implementar Lista de chequeo de actividades de cierre</t>
  </si>
  <si>
    <t xml:space="preserve">Profesional Universitario </t>
  </si>
  <si>
    <t>Presupuesto y Contabilidad</t>
  </si>
  <si>
    <t>No contar con una metodología para revisar los actos administrativos</t>
  </si>
  <si>
    <t>Pasar por alto un adecuada redación y motivacion de un acto administrativo, Contratos y otros pronunciamientos</t>
  </si>
  <si>
    <t>Revisión de un acto administrativo, Contratos y otros pronunciamientos inadecuados</t>
  </si>
  <si>
    <t>No realizar el debido control legal de los actos administrativos 
Modificación o derogación del acto administrativo</t>
  </si>
  <si>
    <t>Fallas en los canales de comunicación internos</t>
  </si>
  <si>
    <t>No realización de las respuestas a los peticionarios en el tiempo establecido por la ley</t>
  </si>
  <si>
    <t>No generar una respuesta de tutelas, acciones de cumplimiento, demandas y derechos de petición en los tiempos establecidos por la ley</t>
  </si>
  <si>
    <t xml:space="preserve">Esto conlleva a:
Sanción pecunarias , disciplinarias o penales 
</t>
  </si>
  <si>
    <t xml:space="preserve">Cambios y modificaciones y derogaciones normativas </t>
  </si>
  <si>
    <t xml:space="preserve">No contar con una herramienta para tener conceptos legales actualizados en la dirección jurídica </t>
  </si>
  <si>
    <t>Falta  de diligencia por parte de la Dirección jurídica</t>
  </si>
  <si>
    <t>Conceptos no conforme a la ley</t>
  </si>
  <si>
    <t>Actuaciones administrativas con fundamentos legales inadecuados</t>
  </si>
  <si>
    <t>Falta de diligencia en la revision y aprobación de polizas</t>
  </si>
  <si>
    <t>No verificar los datos consignados en el contrato en concordancia con la póliza</t>
  </si>
  <si>
    <t xml:space="preserve">Aprobación de polizas sin previa revisión </t>
  </si>
  <si>
    <t>Hallazgo de los entes de control
Póliza sin cumplimiento de garantías</t>
  </si>
  <si>
    <t xml:space="preserve">No contar con los conocimientos y actualizaciones pertinentes de conformidad con los cambios normativos </t>
  </si>
  <si>
    <t>No revisar los requerimientos del contrato de acuerdo a la ley</t>
  </si>
  <si>
    <t>Inadecuada revisión de la contratación</t>
  </si>
  <si>
    <t xml:space="preserve">Sanciones pecuniarias, disciplinarias y penales </t>
  </si>
  <si>
    <t>No contar con una planeación para el control de los equipos</t>
  </si>
  <si>
    <t>No realizar el mantenimiento de los equipos</t>
  </si>
  <si>
    <t>No organizar cronograma de mantenimiento preventivo según las necesidades del Instituto</t>
  </si>
  <si>
    <t xml:space="preserve">No cumplir con la metodología impartida para el seguimiento de equipos </t>
  </si>
  <si>
    <t>No diligenciar el formato de seguimiento a los equipos</t>
  </si>
  <si>
    <t>Realizar el seguimiento a los equipos muebles y enseres, vehiculos de manera inadecuada</t>
  </si>
  <si>
    <t>No se cuenta con una metodología para la recepción, control y seguimiento de activos</t>
  </si>
  <si>
    <t>No hay un control de inventario en las entradas y salidas</t>
  </si>
  <si>
    <t>Pérdida de activos</t>
  </si>
  <si>
    <t>Pérdida económica 
Disminución del patrimonio</t>
  </si>
  <si>
    <t>No contar con el seguro de todos los activos del Instituto</t>
  </si>
  <si>
    <t xml:space="preserve">No tener un inventario con los costos  y organizaciónde los equipos </t>
  </si>
  <si>
    <t>No asegurar los muebles inmuebles del Instituto</t>
  </si>
  <si>
    <t>Perdidas económicas</t>
  </si>
  <si>
    <t>Fallas en el control de entrada y salida de particulares</t>
  </si>
  <si>
    <t>No contar con un control de entrada y salida de personas</t>
  </si>
  <si>
    <t>No controlar la entrada y salida de personas</t>
  </si>
  <si>
    <t xml:space="preserve">Exposicion de la entidad a hurtos </t>
  </si>
  <si>
    <t>Posible robo a la infraestructura y funcionarios</t>
  </si>
  <si>
    <t>Mala elaboración del diagnóstico inicial</t>
  </si>
  <si>
    <r>
      <t xml:space="preserve">La entidad no cumpla con </t>
    </r>
    <r>
      <rPr>
        <sz val="8"/>
        <rFont val="Arial"/>
        <family val="2"/>
      </rPr>
      <t>la</t>
    </r>
    <r>
      <rPr>
        <sz val="8"/>
        <rFont val="Arial"/>
        <family val="2"/>
      </rPr>
      <t xml:space="preserve"> operatividad para la cual fue creada</t>
    </r>
  </si>
  <si>
    <t>Detrimento patrimonial y cierre de la entidad</t>
  </si>
  <si>
    <t xml:space="preserve"> Falta de uniformidad en la definición de las directrices y en la planeación estratégica de la organización.  </t>
  </si>
  <si>
    <t xml:space="preserve">Falta de parametrización uniforme en la elaboración de los planes estratégicos
y de acción.
Desconocimiento de la norma de la planeación estratégica. </t>
  </si>
  <si>
    <t>Incoherencia entre la Misión Institucional, Plan Estratégico, Plan de Acción, Procesos, Procedimientos.</t>
  </si>
  <si>
    <t>No contar con una herramienta para el seguimiento de los pagos de seguridad social y nómina</t>
  </si>
  <si>
    <t>Realizar el pago de la nomina fuera de las fechas establecidas</t>
  </si>
  <si>
    <t>Realizar el pago de la nómina y seguridad social  y prestaciones sociales inoportunamente</t>
  </si>
  <si>
    <t>Reproceso 
en las actividades a desarrollar de los funcionarios</t>
  </si>
  <si>
    <t>Cambio de Gobierno
Nuevos Servidores Publicos con Poca experiencia</t>
  </si>
  <si>
    <t>No se tiene establecido las necesidades de capacitación</t>
  </si>
  <si>
    <t xml:space="preserve">No hay una evaluación de desempeño
</t>
  </si>
  <si>
    <t>Existencia de un personal Inexperto</t>
  </si>
  <si>
    <t>Errores Operativos o de procedimientos</t>
  </si>
  <si>
    <t>Errores en procedimientos</t>
  </si>
  <si>
    <t>Fallar en la ejecucion del proceso de Talento Humano</t>
  </si>
  <si>
    <t>Sanciones
Multas</t>
  </si>
  <si>
    <t xml:space="preserve">No  se realizan actividades para fortalecer las relaciones interpersonales 
No se realiza la evaluación de clima laboral </t>
  </si>
  <si>
    <t>Fallas relaciones interpesonales 
Personal desmotivado</t>
  </si>
  <si>
    <t>Bajo nivel de compromiso con el instituto</t>
  </si>
  <si>
    <t>Baja productividad en las actividades</t>
  </si>
  <si>
    <t>No se cuenta con una metodología para la selección de personal</t>
  </si>
  <si>
    <t xml:space="preserve">No se cumpla con los requisitos del manual de funciones </t>
  </si>
  <si>
    <t>Mal clima laboral</t>
  </si>
  <si>
    <t xml:space="preserve">Malas relaciones laborales </t>
  </si>
  <si>
    <t xml:space="preserve">Fallas en la metodología de inducción del personal </t>
  </si>
  <si>
    <t>No incluir el reglamento de trabajo en temas de induccion y no entregar copia al servidor publico</t>
  </si>
  <si>
    <t xml:space="preserve">Incumplimiento del reglamento de trabajo </t>
  </si>
  <si>
    <t>Desconocimiento de los derechos y deberes como funcionario público</t>
  </si>
  <si>
    <t>Cambios Legales, Nuevas Politicas Publicas y Normativas</t>
  </si>
  <si>
    <t>Error en la implementacion de normas y leyes del proceso</t>
  </si>
  <si>
    <t>Espacio limitado para puestos de trabajo</t>
  </si>
  <si>
    <t>No contar con una sede propia</t>
  </si>
  <si>
    <t>Dificultad para desarrollar las funciones administrativas de cada Servidor Publico</t>
  </si>
  <si>
    <t>Incumplimiento misional</t>
  </si>
  <si>
    <t>Software IAS correctamente parametrizado.
Personal competente</t>
  </si>
  <si>
    <t>Seguimiento al Sotware IAS.</t>
  </si>
  <si>
    <t>Reporte de fallas del Software IAS.</t>
  </si>
  <si>
    <t>Trimestral</t>
  </si>
  <si>
    <t xml:space="preserve">Contratar personal con experiencia.
Identificacion de necesidades de formacion del nuevo personal
Evaluación del Personal </t>
  </si>
  <si>
    <t>Filtro de Hojas de Vida
Seguimiento al Plan de Capacitacion
Toma de decisiones de los resultados de la Evaluacion de Personal.</t>
  </si>
  <si>
    <t>Eficacia de las Capacitaciones</t>
  </si>
  <si>
    <t>Implementar  programa de bienestar social
Evaluacion de las actividades de Bienestar</t>
  </si>
  <si>
    <t>Revisar el cumplimiento de las actividades del bienestar social 
Analisis de los resultados de la evaluacion de actividades de bienestar social.</t>
  </si>
  <si>
    <t>Cumplimiento Plan de Bienestar social
Evaluacion de las actividades de bienestar social.</t>
  </si>
  <si>
    <t xml:space="preserve">Implemetar procedimiento para selección de Personal establecido
Plan de bienestar social
</t>
  </si>
  <si>
    <t>Seguimiento al Plan de Bienestar
Aplicar encuesta Clima Laboral</t>
  </si>
  <si>
    <t>Director Administrativo y Financiero
Tecnico Administrativo</t>
  </si>
  <si>
    <t>Cumplimiento Plan de Bienestar social
Resultado de Encuesta de Clima Laboral</t>
  </si>
  <si>
    <t xml:space="preserve">Programa de inducción para los nuevos funcionarios 
Entrega del reglamento de trabajo
</t>
  </si>
  <si>
    <t>Cumplimiento al programa de inducción y reinducción
Crear documento resumen del reglamento de trabajo</t>
  </si>
  <si>
    <t>Director Financiero y Administrativo
Tecnico Administrativo</t>
  </si>
  <si>
    <t>Cantidad de servidores  Publicos con induccion/ total servidores Publicos</t>
  </si>
  <si>
    <t xml:space="preserve">Utilizacion Herramienta LEGIS
Normograma
</t>
  </si>
  <si>
    <t>Capacitacion o Actualizacion en leyes y normas
Actualizacion Normograma</t>
  </si>
  <si>
    <t>Estudio de Capacidad Instalada</t>
  </si>
  <si>
    <t>Analisis del estudio de Capacidad Instalada</t>
  </si>
  <si>
    <t xml:space="preserve">Analisis previo al planteamiento del proyecto. </t>
  </si>
  <si>
    <t xml:space="preserve">Realizar seguimiento al Analisis previo al planteamiento del proyecto.  </t>
  </si>
  <si>
    <t>Gerente General</t>
  </si>
  <si>
    <t>Incorrecta planificacion y ejecución del proyecto</t>
  </si>
  <si>
    <t>Selección de Personal Idoneo para la ejecucion del proyecto.
Asesoria externa en la ejecucion del proyecto.
Actas de interventoria</t>
  </si>
  <si>
    <t>Elaborar Metodologia de selección de personal cpon las competencias requeridas.</t>
  </si>
  <si>
    <t>Gestion del talento Humano</t>
  </si>
  <si>
    <t>Realizar una planificación  y presupuesto adecuados para la ejecución del proyecto</t>
  </si>
  <si>
    <t xml:space="preserve">Lider de Proyecto
Gerente General </t>
  </si>
  <si>
    <t>Realizar una planificación adecuada para la ejecución del proyecto
Seguimiento y Control a las actividades del proyecto</t>
  </si>
  <si>
    <t>El proyecto no cumpla con las especificaciones  y expectativas que establecen las partes</t>
  </si>
  <si>
    <t>Seguimiento y control de Actas de Interventoría y Comites de obra</t>
  </si>
  <si>
    <t>Evaluación del impacto a través de un Acta de finalización de Obra donde se mide la satisfacción de la comunidad
Estudios Socioeconomicos y Encuestas de Satisfaccion.</t>
  </si>
  <si>
    <t>Analisis y toma de desiciones sobre los estudios y encuestas realziados</t>
  </si>
  <si>
    <t>Condiciones climaticas y Desastres Naturales</t>
  </si>
  <si>
    <t>Afectacion en  la continuidad del proyecto</t>
  </si>
  <si>
    <t>Perdidas económicas, Humanas</t>
  </si>
  <si>
    <t>Planes de Emergencia vigentes. 
Brigada de Seguridad activas. 
Solvencia financiera para retomar el proyecto</t>
  </si>
  <si>
    <t>Seguimiento a los planes de  Seguridad y Salud en el trabajo</t>
  </si>
  <si>
    <t>Falta de control y seguimiento a la administracion de los recursos del proyecto</t>
  </si>
  <si>
    <t>Uso iindebido  de recursos del proyecto para beneficio personal</t>
  </si>
  <si>
    <t>Perdidas economicas y e imagen Instuticional</t>
  </si>
  <si>
    <t>Seguimiento  y revision aleatoria a Actas de pago.</t>
  </si>
  <si>
    <t>Seguimiento y control a actas de pagos.
Capacitacion en temas  eticos</t>
  </si>
  <si>
    <t>Lider de Proyecto
Gestion del Talento Humano.</t>
  </si>
  <si>
    <t>Cumplimiento Planes de SGSST</t>
  </si>
  <si>
    <t>Cumplimiento Plan de Capacitacion</t>
  </si>
  <si>
    <t>Realizar seguimiento a las actividades para desarrolllar el proyecto.</t>
  </si>
  <si>
    <t xml:space="preserve">Incumplimiento </t>
  </si>
  <si>
    <t>GESTION DE SEGURIDAD Y SALUD EN EL TRABAJO</t>
  </si>
  <si>
    <t>Estructura orgánica débil</t>
  </si>
  <si>
    <t xml:space="preserve">
*Uso de metodologia de planeación estratégica.
* Fortalecimiento de la estructura orgánica
</t>
  </si>
  <si>
    <t xml:space="preserve">*Revisión y ajuste de la planeación estratégica y la planta del personal (Revisión por la dirección) al inicio de cada vigencia 
</t>
  </si>
  <si>
    <t>Revisiones realizadas</t>
  </si>
  <si>
    <t xml:space="preserve">Perdida de competitividad e innovación
</t>
  </si>
  <si>
    <t>* Optima coordinación del SGC</t>
  </si>
  <si>
    <t>* Ejecutar plan de auditorias integrales</t>
  </si>
  <si>
    <t>Indicadores de Gestión</t>
  </si>
  <si>
    <t>No tener una metodología establecida en la elaboración de planes y programas</t>
  </si>
  <si>
    <t>Falta de control y seguimiento a los mismos</t>
  </si>
  <si>
    <t>No cumplir con los objetivos estratégicos del instituto</t>
  </si>
  <si>
    <t xml:space="preserve">Perdida de efectividad del instituto. </t>
  </si>
  <si>
    <t>Uso adecuado a la metodología del marco lógico</t>
  </si>
  <si>
    <t>*Capacitación periódica sobre metodología del marco lógico</t>
  </si>
  <si>
    <t>Cumplimiento del plan de 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</si>
</sst>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Kabel Bk BT"/>
      <family val="2"/>
    </font>
    <font>
      <b/>
      <sz val="10"/>
      <name val="Kabel Bk BT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Kabel Bk BT"/>
    </font>
    <font>
      <sz val="8"/>
      <color rgb="FFFF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theme="3" tint="0.59999389629810485"/>
      </patternFill>
    </fill>
    <fill>
      <patternFill patternType="gray0625">
        <bgColor theme="7" tint="0.79995117038483843"/>
      </patternFill>
    </fill>
    <fill>
      <patternFill patternType="gray0625">
        <bgColor theme="2" tint="-0.249977111117893"/>
      </patternFill>
    </fill>
    <fill>
      <patternFill patternType="gray0625">
        <bgColor theme="6" tint="0.399945066682943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50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1" xfId="0" applyBorder="1"/>
    <xf numFmtId="0" fontId="2" fillId="0" borderId="0" xfId="0" applyFont="1"/>
    <xf numFmtId="0" fontId="2" fillId="11" borderId="0" xfId="0" applyFont="1" applyFill="1"/>
    <xf numFmtId="0" fontId="0" fillId="11" borderId="0" xfId="0" applyFill="1"/>
    <xf numFmtId="0" fontId="0" fillId="7" borderId="1" xfId="0" applyFill="1" applyBorder="1"/>
    <xf numFmtId="0" fontId="2" fillId="7" borderId="1" xfId="0" applyFont="1" applyFill="1" applyBorder="1"/>
    <xf numFmtId="0" fontId="2" fillId="2" borderId="1" xfId="0" applyFont="1" applyFill="1" applyBorder="1"/>
    <xf numFmtId="0" fontId="2" fillId="0" borderId="1" xfId="0" applyFont="1" applyBorder="1"/>
    <xf numFmtId="0" fontId="10" fillId="0" borderId="0" xfId="0" applyFont="1"/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9" fillId="14" borderId="9" xfId="0" applyFont="1" applyFill="1" applyBorder="1" applyAlignment="1" applyProtection="1">
      <alignment horizontal="center" vertical="center" wrapText="1"/>
      <protection locked="0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9" fillId="4" borderId="6" xfId="0" applyFont="1" applyFill="1" applyBorder="1" applyAlignment="1" applyProtection="1">
      <alignment horizontal="center" vertical="center" wrapText="1"/>
      <protection locked="0"/>
    </xf>
    <xf numFmtId="0" fontId="9" fillId="14" borderId="16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16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15" fontId="4" fillId="16" borderId="1" xfId="0" applyNumberFormat="1" applyFont="1" applyFill="1" applyBorder="1" applyAlignment="1" applyProtection="1">
      <alignment vertical="center" wrapText="1"/>
      <protection locked="0"/>
    </xf>
    <xf numFmtId="0" fontId="4" fillId="10" borderId="1" xfId="0" applyFont="1" applyFill="1" applyBorder="1" applyAlignment="1" applyProtection="1">
      <alignment horizontal="center" vertical="center" wrapText="1"/>
      <protection locked="0"/>
    </xf>
    <xf numFmtId="0" fontId="4" fillId="10" borderId="1" xfId="0" applyFont="1" applyFill="1" applyBorder="1" applyAlignment="1" applyProtection="1">
      <alignment horizontal="center" vertical="center"/>
      <protection locked="0"/>
    </xf>
    <xf numFmtId="0" fontId="3" fillId="16" borderId="1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17" borderId="1" xfId="0" applyFont="1" applyFill="1" applyBorder="1" applyAlignment="1" applyProtection="1">
      <alignment horizontal="center" vertical="center" wrapText="1"/>
      <protection locked="0"/>
    </xf>
    <xf numFmtId="0" fontId="4" fillId="17" borderId="1" xfId="0" applyFont="1" applyFill="1" applyBorder="1" applyAlignment="1" applyProtection="1">
      <alignment horizontal="center" vertical="center"/>
      <protection locked="0"/>
    </xf>
    <xf numFmtId="0" fontId="4" fillId="17" borderId="5" xfId="0" applyFont="1" applyFill="1" applyBorder="1" applyAlignment="1" applyProtection="1">
      <alignment horizontal="center" vertical="center" wrapText="1"/>
      <protection locked="0"/>
    </xf>
    <xf numFmtId="0" fontId="2" fillId="17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18" borderId="1" xfId="0" applyFont="1" applyFill="1" applyBorder="1" applyAlignment="1" applyProtection="1">
      <alignment horizontal="center" vertical="center" wrapText="1"/>
      <protection locked="0"/>
    </xf>
    <xf numFmtId="0" fontId="4" fillId="18" borderId="1" xfId="0" applyFont="1" applyFill="1" applyBorder="1" applyAlignment="1" applyProtection="1">
      <alignment horizontal="center" vertical="center"/>
      <protection locked="0"/>
    </xf>
    <xf numFmtId="0" fontId="4" fillId="18" borderId="5" xfId="0" applyFont="1" applyFill="1" applyBorder="1" applyAlignment="1" applyProtection="1">
      <alignment horizontal="center" vertical="center" wrapText="1"/>
      <protection locked="0"/>
    </xf>
    <xf numFmtId="0" fontId="0" fillId="18" borderId="0" xfId="0" applyFill="1" applyProtection="1"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Protection="1"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3" fillId="19" borderId="5" xfId="0" applyFont="1" applyFill="1" applyBorder="1" applyAlignment="1" applyProtection="1">
      <alignment horizontal="center" vertical="center" wrapText="1"/>
      <protection locked="0"/>
    </xf>
    <xf numFmtId="0" fontId="3" fillId="19" borderId="5" xfId="0" applyFont="1" applyFill="1" applyBorder="1" applyAlignment="1" applyProtection="1">
      <alignment horizontal="center" vertical="center"/>
      <protection locked="0"/>
    </xf>
    <xf numFmtId="0" fontId="3" fillId="19" borderId="1" xfId="0" applyFont="1" applyFill="1" applyBorder="1" applyAlignment="1" applyProtection="1">
      <alignment horizontal="center" vertical="center" wrapText="1"/>
      <protection locked="0"/>
    </xf>
    <xf numFmtId="0" fontId="3" fillId="19" borderId="1" xfId="0" applyFont="1" applyFill="1" applyBorder="1" applyAlignment="1" applyProtection="1">
      <alignment horizontal="center" vertical="center"/>
      <protection locked="0"/>
    </xf>
    <xf numFmtId="15" fontId="3" fillId="19" borderId="1" xfId="0" applyNumberFormat="1" applyFont="1" applyFill="1" applyBorder="1" applyAlignment="1" applyProtection="1">
      <alignment vertical="center" wrapText="1"/>
      <protection locked="0"/>
    </xf>
    <xf numFmtId="0" fontId="3" fillId="19" borderId="1" xfId="0" applyFont="1" applyFill="1" applyBorder="1" applyAlignment="1">
      <alignment horizontal="center" vertical="center" wrapText="1"/>
    </xf>
    <xf numFmtId="15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11" borderId="1" xfId="0" applyFont="1" applyFill="1" applyBorder="1" applyAlignment="1" applyProtection="1">
      <alignment horizontal="center" vertical="center" wrapText="1"/>
      <protection locked="0"/>
    </xf>
    <xf numFmtId="0" fontId="3" fillId="11" borderId="5" xfId="0" applyFont="1" applyFill="1" applyBorder="1" applyAlignment="1" applyProtection="1">
      <alignment horizontal="center" vertical="center"/>
      <protection locked="0"/>
    </xf>
    <xf numFmtId="0" fontId="3" fillId="11" borderId="5" xfId="0" applyFont="1" applyFill="1" applyBorder="1" applyAlignment="1" applyProtection="1">
      <alignment horizontal="center" vertical="center" wrapText="1"/>
      <protection locked="0"/>
    </xf>
    <xf numFmtId="0" fontId="3" fillId="11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15" fontId="3" fillId="0" borderId="1" xfId="0" applyNumberFormat="1" applyFont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2" fillId="11" borderId="1" xfId="0" applyFont="1" applyFill="1" applyBorder="1" applyAlignment="1" applyProtection="1">
      <alignment horizontal="center" vertical="center" wrapText="1"/>
      <protection locked="0"/>
    </xf>
    <xf numFmtId="15" fontId="12" fillId="11" borderId="1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19" borderId="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15" fontId="4" fillId="16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9" fillId="13" borderId="10" xfId="0" applyFont="1" applyFill="1" applyBorder="1" applyAlignment="1" applyProtection="1">
      <alignment horizontal="center" vertical="center" wrapText="1"/>
      <protection locked="0"/>
    </xf>
    <xf numFmtId="0" fontId="9" fillId="13" borderId="11" xfId="0" applyFont="1" applyFill="1" applyBorder="1" applyAlignment="1" applyProtection="1">
      <alignment horizontal="center" vertical="center" wrapText="1"/>
      <protection locked="0"/>
    </xf>
    <xf numFmtId="0" fontId="9" fillId="13" borderId="12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9" fillId="12" borderId="20" xfId="0" applyFont="1" applyFill="1" applyBorder="1" applyAlignment="1" applyProtection="1">
      <alignment horizontal="center" vertical="center" wrapText="1"/>
      <protection locked="0"/>
    </xf>
    <xf numFmtId="0" fontId="9" fillId="12" borderId="21" xfId="0" applyFont="1" applyFill="1" applyBorder="1" applyAlignment="1" applyProtection="1">
      <alignment horizontal="center" vertical="center" wrapText="1"/>
      <protection locked="0"/>
    </xf>
    <xf numFmtId="0" fontId="9" fillId="12" borderId="22" xfId="0" applyFont="1" applyFill="1" applyBorder="1" applyAlignment="1" applyProtection="1">
      <alignment horizontal="center" vertical="center" wrapText="1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0" fontId="6" fillId="8" borderId="2" xfId="0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6" fillId="9" borderId="2" xfId="0" applyFont="1" applyFill="1" applyBorder="1" applyAlignment="1" applyProtection="1">
      <alignment horizontal="center" vertical="center"/>
      <protection locked="0"/>
    </xf>
    <xf numFmtId="0" fontId="6" fillId="9" borderId="1" xfId="0" applyFont="1" applyFill="1" applyBorder="1" applyAlignment="1" applyProtection="1">
      <alignment horizontal="center" vertical="center"/>
      <protection locked="0"/>
    </xf>
    <xf numFmtId="0" fontId="9" fillId="3" borderId="17" xfId="0" applyFont="1" applyFill="1" applyBorder="1" applyAlignment="1" applyProtection="1">
      <alignment horizontal="center" vertical="center" wrapText="1"/>
      <protection locked="0"/>
    </xf>
    <xf numFmtId="0" fontId="9" fillId="3" borderId="18" xfId="0" applyFont="1" applyFill="1" applyBorder="1" applyAlignment="1" applyProtection="1">
      <alignment horizontal="center" vertical="center" wrapText="1"/>
      <protection locked="0"/>
    </xf>
    <xf numFmtId="0" fontId="9" fillId="3" borderId="19" xfId="0" applyFont="1" applyFill="1" applyBorder="1" applyAlignment="1" applyProtection="1">
      <alignment horizontal="center" vertical="center" wrapText="1"/>
      <protection locked="0"/>
    </xf>
    <xf numFmtId="49" fontId="9" fillId="3" borderId="17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12" borderId="23" xfId="0" applyFont="1" applyFill="1" applyBorder="1" applyAlignment="1" applyProtection="1">
      <alignment horizontal="center" vertical="center" wrapText="1"/>
      <protection locked="0"/>
    </xf>
    <xf numFmtId="0" fontId="9" fillId="12" borderId="3" xfId="0" applyFont="1" applyFill="1" applyBorder="1" applyAlignment="1" applyProtection="1">
      <alignment horizontal="center" vertical="center" wrapText="1"/>
      <protection locked="0"/>
    </xf>
    <xf numFmtId="0" fontId="9" fillId="12" borderId="24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9" fillId="7" borderId="17" xfId="0" applyFont="1" applyFill="1" applyBorder="1" applyAlignment="1" applyProtection="1">
      <alignment horizontal="center" vertical="center" wrapText="1"/>
      <protection locked="0"/>
    </xf>
    <xf numFmtId="0" fontId="9" fillId="7" borderId="18" xfId="0" applyFont="1" applyFill="1" applyBorder="1" applyAlignment="1" applyProtection="1">
      <alignment horizontal="center" vertical="center" wrapText="1"/>
      <protection locked="0"/>
    </xf>
    <xf numFmtId="0" fontId="9" fillId="7" borderId="19" xfId="0" applyFont="1" applyFill="1" applyBorder="1" applyAlignment="1" applyProtection="1">
      <alignment horizontal="center" vertical="center" wrapText="1"/>
      <protection locked="0"/>
    </xf>
    <xf numFmtId="0" fontId="9" fillId="4" borderId="8" xfId="0" applyFont="1" applyFill="1" applyBorder="1" applyAlignment="1" applyProtection="1">
      <alignment horizontal="center" vertical="center" wrapText="1"/>
      <protection locked="0"/>
    </xf>
    <xf numFmtId="0" fontId="9" fillId="14" borderId="13" xfId="0" applyFont="1" applyFill="1" applyBorder="1" applyAlignment="1" applyProtection="1">
      <alignment horizontal="center" vertical="center" wrapText="1"/>
      <protection locked="0"/>
    </xf>
    <xf numFmtId="0" fontId="9" fillId="14" borderId="14" xfId="0" applyFont="1" applyFill="1" applyBorder="1" applyAlignment="1" applyProtection="1">
      <alignment horizontal="center" vertical="center" wrapText="1"/>
      <protection locked="0"/>
    </xf>
    <xf numFmtId="0" fontId="9" fillId="14" borderId="15" xfId="0" applyFont="1" applyFill="1" applyBorder="1" applyAlignment="1" applyProtection="1">
      <alignment horizontal="center" vertical="center" wrapText="1"/>
      <protection locked="0"/>
    </xf>
    <xf numFmtId="0" fontId="9" fillId="15" borderId="23" xfId="0" applyFont="1" applyFill="1" applyBorder="1" applyAlignment="1" applyProtection="1">
      <alignment horizontal="center" vertical="center" wrapText="1"/>
      <protection locked="0"/>
    </xf>
    <xf numFmtId="0" fontId="9" fillId="15" borderId="3" xfId="0" applyFont="1" applyFill="1" applyBorder="1" applyAlignment="1" applyProtection="1">
      <alignment horizontal="center" vertical="center" wrapText="1"/>
      <protection locked="0"/>
    </xf>
    <xf numFmtId="0" fontId="9" fillId="15" borderId="24" xfId="0" applyFont="1" applyFill="1" applyBorder="1" applyAlignment="1" applyProtection="1">
      <alignment horizontal="center" vertical="center" wrapText="1"/>
      <protection locked="0"/>
    </xf>
    <xf numFmtId="0" fontId="9" fillId="10" borderId="1" xfId="0" applyFont="1" applyFill="1" applyBorder="1" applyAlignment="1" applyProtection="1">
      <alignment horizontal="center" vertical="center" wrapText="1"/>
      <protection locked="0"/>
    </xf>
    <xf numFmtId="0" fontId="9" fillId="10" borderId="2" xfId="0" applyFont="1" applyFill="1" applyBorder="1" applyAlignment="1" applyProtection="1">
      <alignment horizontal="center" vertical="center" wrapText="1"/>
      <protection locked="0"/>
    </xf>
    <xf numFmtId="0" fontId="9" fillId="14" borderId="10" xfId="0" applyFont="1" applyFill="1" applyBorder="1" applyAlignment="1" applyProtection="1">
      <alignment horizontal="center" vertical="center" wrapText="1"/>
      <protection locked="0"/>
    </xf>
    <xf numFmtId="0" fontId="9" fillId="14" borderId="12" xfId="0" applyFont="1" applyFill="1" applyBorder="1" applyAlignment="1" applyProtection="1">
      <alignment horizontal="center" vertical="center" wrapText="1"/>
      <protection locked="0"/>
    </xf>
    <xf numFmtId="0" fontId="9" fillId="4" borderId="17" xfId="0" applyFont="1" applyFill="1" applyBorder="1" applyAlignment="1" applyProtection="1">
      <alignment horizontal="center" vertical="center" wrapText="1"/>
      <protection locked="0"/>
    </xf>
    <xf numFmtId="0" fontId="9" fillId="4" borderId="25" xfId="0" applyFont="1" applyFill="1" applyBorder="1" applyAlignment="1" applyProtection="1">
      <alignment horizontal="center" vertical="center" wrapText="1"/>
      <protection locked="0"/>
    </xf>
    <xf numFmtId="0" fontId="9" fillId="4" borderId="26" xfId="0" applyFont="1" applyFill="1" applyBorder="1" applyAlignment="1" applyProtection="1">
      <alignment horizontal="center" vertical="center" wrapText="1"/>
      <protection locked="0"/>
    </xf>
    <xf numFmtId="0" fontId="9" fillId="4" borderId="6" xfId="0" applyFont="1" applyFill="1" applyBorder="1" applyAlignment="1" applyProtection="1">
      <alignment horizontal="center" vertical="center" wrapText="1"/>
      <protection locked="0"/>
    </xf>
    <xf numFmtId="0" fontId="9" fillId="4" borderId="7" xfId="0" applyFont="1" applyFill="1" applyBorder="1" applyAlignment="1" applyProtection="1">
      <alignment horizontal="center" vertical="center" wrapText="1"/>
      <protection locked="0"/>
    </xf>
  </cellXfs>
  <cellStyles count="150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Normal" xfId="0" builtinId="0"/>
    <cellStyle name="Normal 3" xfId="1" xr:uid="{00000000-0005-0000-0000-000095000000}"/>
  </cellStyles>
  <dxfs count="40"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214746</xdr:colOff>
      <xdr:row>0</xdr:row>
      <xdr:rowOff>110837</xdr:rowOff>
    </xdr:from>
    <xdr:to>
      <xdr:col>2</xdr:col>
      <xdr:colOff>693088</xdr:colOff>
      <xdr:row>1</xdr:row>
      <xdr:rowOff>374073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601375D-A2C7-431A-B1AB-1C4B2E919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746" y="110837"/>
          <a:ext cx="2722778" cy="6996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Users/admin/Documents/Archivos%20para%20el%20Riesgo/IDENTIFICACION%20RIESGOS%202014/MATRIZ%20RIESGOS%20INFITULUA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GESTION%20DE%20LA%20CALIDAD/2018/RIESGOS/F-201-10%20MAPA%20DE%20RIESGOS%20v2%20J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DE RIESGOS"/>
      <sheetName val="fo"/>
    </sheetNames>
    <sheetDataSet>
      <sheetData sheetId="0">
        <row r="22">
          <cell r="J22" t="str">
            <v>Operativo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DE RIESGOS"/>
      <sheetName val="fo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5"/>
  <sheetViews>
    <sheetView showGridLines="0" tabSelected="1" zoomScale="110" zoomScaleNormal="110" zoomScalePageLayoutView="125" workbookViewId="0">
      <selection activeCell="D1" sqref="D1:AT2"/>
    </sheetView>
  </sheetViews>
  <sheetFormatPr baseColWidth="10" defaultColWidth="10.88671875" defaultRowHeight="13.2"/>
  <cols>
    <col min="1" max="1" width="17.5546875" style="26" customWidth="1"/>
    <col min="2" max="4" width="15.109375" style="26" customWidth="1"/>
    <col min="5" max="5" width="19" style="26" customWidth="1"/>
    <col min="6" max="6" width="21.6640625" style="26" customWidth="1"/>
    <col min="7" max="7" width="13" style="26" customWidth="1"/>
    <col min="8" max="8" width="23.109375" style="26" customWidth="1"/>
    <col min="9" max="9" width="20.109375" style="26" customWidth="1"/>
    <col min="10" max="10" width="10.6640625" style="26" customWidth="1"/>
    <col min="11" max="11" width="17.109375" style="26" customWidth="1"/>
    <col min="12" max="12" width="13.33203125" style="26" customWidth="1"/>
    <col min="13" max="13" width="7.33203125" style="26" customWidth="1"/>
    <col min="14" max="15" width="11.6640625" style="26" customWidth="1"/>
    <col min="16" max="16" width="6.44140625" style="26" customWidth="1"/>
    <col min="17" max="17" width="5.6640625" style="26" customWidth="1"/>
    <col min="18" max="19" width="12.109375" style="26" customWidth="1"/>
    <col min="20" max="20" width="10.88671875" style="26" customWidth="1"/>
    <col min="21" max="21" width="10.109375" style="26" customWidth="1"/>
    <col min="22" max="22" width="31.88671875" style="26" customWidth="1"/>
    <col min="23" max="23" width="12.33203125" style="26" customWidth="1"/>
    <col min="24" max="24" width="17.88671875" style="26" customWidth="1"/>
    <col min="25" max="25" width="7.88671875" style="26" customWidth="1"/>
    <col min="26" max="26" width="17.88671875" style="26" customWidth="1"/>
    <col min="27" max="27" width="6.6640625" style="26" customWidth="1"/>
    <col min="28" max="28" width="17.88671875" style="26" customWidth="1"/>
    <col min="29" max="29" width="5.6640625" style="26" customWidth="1"/>
    <col min="30" max="30" width="17.88671875" style="26" customWidth="1"/>
    <col min="31" max="31" width="7" style="26" customWidth="1"/>
    <col min="32" max="32" width="17.88671875" style="26" customWidth="1"/>
    <col min="33" max="35" width="5.33203125" style="26" customWidth="1"/>
    <col min="36" max="36" width="10.88671875" style="26" customWidth="1"/>
    <col min="37" max="37" width="6.109375" style="26" customWidth="1"/>
    <col min="38" max="38" width="10.88671875" style="26" customWidth="1"/>
    <col min="39" max="39" width="11.44140625" style="26" customWidth="1"/>
    <col min="40" max="41" width="10.88671875" style="26" customWidth="1"/>
    <col min="42" max="42" width="21.44140625" style="26" customWidth="1"/>
    <col min="43" max="43" width="16.44140625" style="26" customWidth="1"/>
    <col min="44" max="44" width="12.6640625" style="26" customWidth="1"/>
    <col min="45" max="45" width="24" style="26" customWidth="1"/>
    <col min="46" max="46" width="14.88671875" style="26" customWidth="1"/>
    <col min="47" max="16384" width="10.88671875" style="26"/>
  </cols>
  <sheetData>
    <row r="1" spans="1:46" ht="34.5" customHeight="1">
      <c r="A1" s="120"/>
      <c r="B1" s="120"/>
      <c r="C1" s="120"/>
      <c r="D1" s="121" t="s">
        <v>179</v>
      </c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3"/>
    </row>
    <row r="2" spans="1:46" ht="38.25" customHeight="1">
      <c r="A2" s="120"/>
      <c r="B2" s="120"/>
      <c r="C2" s="120"/>
      <c r="D2" s="124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6"/>
    </row>
    <row r="3" spans="1:46" s="48" customFormat="1" ht="22.5" customHeight="1">
      <c r="A3" s="127" t="s">
        <v>178</v>
      </c>
      <c r="B3" s="127"/>
      <c r="C3" s="127"/>
      <c r="D3" s="127" t="s">
        <v>185</v>
      </c>
      <c r="E3" s="128"/>
      <c r="F3" s="128"/>
      <c r="G3" s="128"/>
      <c r="H3" s="128"/>
      <c r="I3" s="128"/>
      <c r="J3" s="127" t="s">
        <v>186</v>
      </c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8" t="s">
        <v>187</v>
      </c>
      <c r="AR3" s="128"/>
      <c r="AS3" s="128"/>
      <c r="AT3" s="128"/>
    </row>
    <row r="4" spans="1:46" s="10" customFormat="1" ht="12" customHeight="1" thickBot="1">
      <c r="B4" s="11"/>
      <c r="C4" s="11"/>
      <c r="D4" s="11"/>
      <c r="E4" s="11"/>
      <c r="F4" s="11"/>
    </row>
    <row r="5" spans="1:46" s="10" customFormat="1" ht="18" customHeight="1" thickTop="1" thickBot="1">
      <c r="A5" s="95" t="s">
        <v>127</v>
      </c>
      <c r="B5" s="106" t="s">
        <v>19</v>
      </c>
      <c r="C5" s="107"/>
      <c r="D5" s="107"/>
      <c r="E5" s="107"/>
      <c r="F5" s="108" t="s">
        <v>20</v>
      </c>
      <c r="G5" s="108"/>
      <c r="H5" s="108"/>
      <c r="I5" s="108"/>
      <c r="J5" s="109" t="s">
        <v>21</v>
      </c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09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94" t="s">
        <v>22</v>
      </c>
      <c r="AQ5" s="94"/>
      <c r="AR5" s="94"/>
      <c r="AS5" s="94"/>
      <c r="AT5" s="94"/>
    </row>
    <row r="6" spans="1:46" s="12" customFormat="1" ht="27.75" customHeight="1" thickTop="1" thickBot="1">
      <c r="A6" s="96"/>
      <c r="B6" s="103" t="s">
        <v>11</v>
      </c>
      <c r="C6" s="129" t="s">
        <v>10</v>
      </c>
      <c r="D6" s="117" t="s">
        <v>12</v>
      </c>
      <c r="E6" s="129" t="s">
        <v>13</v>
      </c>
      <c r="F6" s="111" t="s">
        <v>10</v>
      </c>
      <c r="G6" s="136" t="s">
        <v>14</v>
      </c>
      <c r="H6" s="111" t="s">
        <v>0</v>
      </c>
      <c r="I6" s="114" t="s">
        <v>1</v>
      </c>
      <c r="J6" s="133" t="s">
        <v>2</v>
      </c>
      <c r="K6" s="100" t="s">
        <v>89</v>
      </c>
      <c r="L6" s="98"/>
      <c r="M6" s="98"/>
      <c r="N6" s="98"/>
      <c r="O6" s="98"/>
      <c r="P6" s="98"/>
      <c r="Q6" s="101" t="s">
        <v>101</v>
      </c>
      <c r="R6" s="101" t="s">
        <v>92</v>
      </c>
      <c r="S6" s="101" t="s">
        <v>96</v>
      </c>
      <c r="T6" s="98" t="s">
        <v>91</v>
      </c>
      <c r="U6" s="146" t="s">
        <v>3</v>
      </c>
      <c r="V6" s="143" t="s">
        <v>145</v>
      </c>
      <c r="W6" s="132" t="s">
        <v>90</v>
      </c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 t="s">
        <v>144</v>
      </c>
      <c r="AJ6" s="98"/>
      <c r="AK6" s="98"/>
      <c r="AL6" s="98"/>
      <c r="AM6" s="98" t="s">
        <v>128</v>
      </c>
      <c r="AN6" s="98" t="s">
        <v>129</v>
      </c>
      <c r="AO6" s="98" t="s">
        <v>3</v>
      </c>
      <c r="AP6" s="139" t="s">
        <v>146</v>
      </c>
      <c r="AQ6" s="139" t="s">
        <v>147</v>
      </c>
      <c r="AR6" s="139" t="s">
        <v>148</v>
      </c>
      <c r="AS6" s="139" t="s">
        <v>149</v>
      </c>
      <c r="AT6" s="139" t="s">
        <v>169</v>
      </c>
    </row>
    <row r="7" spans="1:46" s="12" customFormat="1" ht="18" customHeight="1" thickTop="1" thickBot="1">
      <c r="A7" s="96"/>
      <c r="B7" s="104"/>
      <c r="C7" s="130"/>
      <c r="D7" s="118"/>
      <c r="E7" s="130"/>
      <c r="F7" s="112"/>
      <c r="G7" s="137"/>
      <c r="H7" s="112"/>
      <c r="I7" s="115"/>
      <c r="J7" s="134"/>
      <c r="K7" s="132" t="s">
        <v>51</v>
      </c>
      <c r="L7" s="99"/>
      <c r="M7" s="99"/>
      <c r="N7" s="98" t="s">
        <v>52</v>
      </c>
      <c r="O7" s="98"/>
      <c r="P7" s="98"/>
      <c r="Q7" s="101"/>
      <c r="R7" s="101"/>
      <c r="S7" s="101"/>
      <c r="T7" s="98"/>
      <c r="U7" s="146"/>
      <c r="V7" s="144"/>
      <c r="W7" s="141" t="s">
        <v>6</v>
      </c>
      <c r="X7" s="100" t="s">
        <v>7</v>
      </c>
      <c r="Y7" s="98"/>
      <c r="Z7" s="98"/>
      <c r="AA7" s="98"/>
      <c r="AB7" s="98"/>
      <c r="AC7" s="98"/>
      <c r="AD7" s="98" t="s">
        <v>8</v>
      </c>
      <c r="AE7" s="98"/>
      <c r="AF7" s="98"/>
      <c r="AG7" s="98"/>
      <c r="AH7" s="101" t="s">
        <v>9</v>
      </c>
      <c r="AI7" s="13"/>
      <c r="AJ7" s="98" t="s">
        <v>51</v>
      </c>
      <c r="AK7" s="14"/>
      <c r="AL7" s="98" t="s">
        <v>52</v>
      </c>
      <c r="AM7" s="98"/>
      <c r="AN7" s="98"/>
      <c r="AO7" s="98"/>
      <c r="AP7" s="139"/>
      <c r="AQ7" s="139"/>
      <c r="AR7" s="139"/>
      <c r="AS7" s="139"/>
      <c r="AT7" s="139"/>
    </row>
    <row r="8" spans="1:46" s="12" customFormat="1" ht="66" customHeight="1" thickTop="1" thickBot="1">
      <c r="A8" s="97"/>
      <c r="B8" s="105"/>
      <c r="C8" s="131"/>
      <c r="D8" s="119"/>
      <c r="E8" s="131"/>
      <c r="F8" s="113"/>
      <c r="G8" s="138"/>
      <c r="H8" s="113"/>
      <c r="I8" s="116"/>
      <c r="J8" s="135"/>
      <c r="K8" s="15" t="s">
        <v>65</v>
      </c>
      <c r="L8" s="16" t="s">
        <v>44</v>
      </c>
      <c r="M8" s="17" t="s">
        <v>45</v>
      </c>
      <c r="N8" s="15" t="s">
        <v>59</v>
      </c>
      <c r="O8" s="14" t="s">
        <v>44</v>
      </c>
      <c r="P8" s="14" t="s">
        <v>45</v>
      </c>
      <c r="Q8" s="102"/>
      <c r="R8" s="102"/>
      <c r="S8" s="102"/>
      <c r="T8" s="99"/>
      <c r="U8" s="147"/>
      <c r="V8" s="145"/>
      <c r="W8" s="142"/>
      <c r="X8" s="18" t="s">
        <v>105</v>
      </c>
      <c r="Y8" s="18"/>
      <c r="Z8" s="18" t="s">
        <v>106</v>
      </c>
      <c r="AA8" s="18"/>
      <c r="AB8" s="18" t="s">
        <v>107</v>
      </c>
      <c r="AC8" s="18"/>
      <c r="AD8" s="18" t="s">
        <v>108</v>
      </c>
      <c r="AE8" s="18"/>
      <c r="AF8" s="18" t="s">
        <v>109</v>
      </c>
      <c r="AG8" s="19"/>
      <c r="AH8" s="102"/>
      <c r="AI8" s="19"/>
      <c r="AJ8" s="99"/>
      <c r="AK8" s="20"/>
      <c r="AL8" s="99"/>
      <c r="AM8" s="99"/>
      <c r="AN8" s="99"/>
      <c r="AO8" s="99"/>
      <c r="AP8" s="140"/>
      <c r="AQ8" s="140"/>
      <c r="AR8" s="140"/>
      <c r="AS8" s="140"/>
      <c r="AT8" s="140"/>
    </row>
    <row r="9" spans="1:46" s="25" customFormat="1" ht="71.25" customHeight="1" thickTop="1">
      <c r="A9" s="49" t="s">
        <v>140</v>
      </c>
      <c r="B9" s="34"/>
      <c r="C9" s="49"/>
      <c r="D9" s="31" t="s">
        <v>42</v>
      </c>
      <c r="E9" s="49" t="s">
        <v>151</v>
      </c>
      <c r="F9" s="49" t="s">
        <v>150</v>
      </c>
      <c r="G9" s="31" t="s">
        <v>16</v>
      </c>
      <c r="H9" s="49" t="s">
        <v>170</v>
      </c>
      <c r="I9" s="49" t="s">
        <v>171</v>
      </c>
      <c r="J9" s="31" t="s">
        <v>34</v>
      </c>
      <c r="K9" s="21" t="s">
        <v>75</v>
      </c>
      <c r="L9" s="21" t="str">
        <f t="shared" ref="L9:L22" si="0">VLOOKUP(K9,Impacto,2,FALSE)</f>
        <v>Moderado</v>
      </c>
      <c r="M9" s="21">
        <f t="shared" ref="M9:M22" si="1">VLOOKUP(L9,Valor,2,FALSE)</f>
        <v>3</v>
      </c>
      <c r="N9" s="23" t="s">
        <v>54</v>
      </c>
      <c r="O9" s="23" t="str">
        <f>+IF(N9="0 en 5",fo!C3,IF(N9="1 en 5",fo!C4,IF(N9="1 en 2",fo!C5,IF(N9="1 en 1",fo!C6,IF(N9="2 en 1",fo!C7,0)))))</f>
        <v>Improbable</v>
      </c>
      <c r="P9" s="23">
        <f>IF(O9=fo!C3,fo!D3,IF(O9=fo!C4,fo!D4,IF(O9=fo!C5,fo!D5,IF(O9=fo!C6,fo!D6,IF(O9=fo!C7,fo!D7,0)))))</f>
        <v>2</v>
      </c>
      <c r="Q9" s="23">
        <f t="shared" ref="Q9:Q17" si="2">+M9*P9</f>
        <v>6</v>
      </c>
      <c r="R9" s="23" t="str">
        <f t="shared" ref="R9:R22" si="3">VLOOKUP(Q9,valoracion,2,FALSE)</f>
        <v>M</v>
      </c>
      <c r="S9" s="23" t="str">
        <f t="shared" ref="S9:S22" si="4">VLOOKUP(R9,zona,2,FALSE)</f>
        <v>Zona de riesgo moderada</v>
      </c>
      <c r="T9" s="23" t="str">
        <f t="shared" ref="T9:T22" si="5">+S9</f>
        <v>Zona de riesgo moderada</v>
      </c>
      <c r="U9" s="23" t="str">
        <f t="shared" ref="U9:U22" si="6">VLOOKUP(T9,respuesta,2,FALSE)</f>
        <v>Reducir el riesgo</v>
      </c>
      <c r="V9" s="49" t="s">
        <v>182</v>
      </c>
      <c r="W9" s="21" t="s">
        <v>5</v>
      </c>
      <c r="X9" s="23" t="s">
        <v>111</v>
      </c>
      <c r="Y9" s="23">
        <f t="shared" ref="Y9:Y71" si="7">VLOOKUP(X9,valor1,2,FALSE)</f>
        <v>20</v>
      </c>
      <c r="Z9" s="23" t="s">
        <v>113</v>
      </c>
      <c r="AA9" s="23">
        <f t="shared" ref="AA9:AA71" si="8">VLOOKUP(Z9,valor2,2,FALSE)</f>
        <v>20</v>
      </c>
      <c r="AB9" s="23" t="s">
        <v>115</v>
      </c>
      <c r="AC9" s="23">
        <f t="shared" ref="AC9:AC71" si="9">VLOOKUP(AB9,valor3,2,FALSE)</f>
        <v>20</v>
      </c>
      <c r="AD9" s="23" t="s">
        <v>118</v>
      </c>
      <c r="AE9" s="23">
        <f t="shared" ref="AE9:AE71" si="10">VLOOKUP(AD9,valor4,2,FALSE)</f>
        <v>20</v>
      </c>
      <c r="AF9" s="23" t="s">
        <v>120</v>
      </c>
      <c r="AG9" s="23">
        <f t="shared" ref="AG9:AG44" si="11">VLOOKUP(AF9,valor5,2,FALSE)</f>
        <v>20</v>
      </c>
      <c r="AH9" s="23">
        <f>SUM(Y9+AA9+AC9+AE9+AG9)</f>
        <v>100</v>
      </c>
      <c r="AI9" s="23" t="str">
        <f>IF(AH9&lt;50,"0",IF(AH9&gt;75,"2","1"))</f>
        <v>2</v>
      </c>
      <c r="AJ9" s="32">
        <f>IF(W9="Impacto",(M9-AI9),M9)</f>
        <v>3</v>
      </c>
      <c r="AK9" s="23" t="str">
        <f>IF(AH9&lt;50,"0",IF(AH9&gt;75,"2","1"))</f>
        <v>2</v>
      </c>
      <c r="AL9" s="32">
        <f>IF(W9="Probabilidad",(P9-AK9),P9)</f>
        <v>0</v>
      </c>
      <c r="AM9" s="23">
        <f>+AJ9*AL9</f>
        <v>0</v>
      </c>
      <c r="AN9" s="23" t="str">
        <f t="shared" ref="AN9:AN22" si="12">VLOOKUP(AM9,zonaevaluada1,2,FALSE)</f>
        <v>Zona de riesgo baja</v>
      </c>
      <c r="AO9" s="23" t="str">
        <f t="shared" ref="AO9:AO22" si="13">VLOOKUP(AN9,nuevazona,2,FALSE)</f>
        <v>Asumir el riesgo</v>
      </c>
      <c r="AP9" s="49" t="s">
        <v>236</v>
      </c>
      <c r="AQ9" s="49" t="s">
        <v>237</v>
      </c>
      <c r="AR9" s="67" t="s">
        <v>238</v>
      </c>
      <c r="AS9" s="49" t="s">
        <v>239</v>
      </c>
      <c r="AT9" s="49" t="s">
        <v>240</v>
      </c>
    </row>
    <row r="10" spans="1:46" s="12" customFormat="1" ht="67.5" customHeight="1">
      <c r="A10" s="49" t="s">
        <v>140</v>
      </c>
      <c r="B10" s="34"/>
      <c r="C10" s="49"/>
      <c r="D10" s="31" t="s">
        <v>42</v>
      </c>
      <c r="E10" s="49" t="s">
        <v>155</v>
      </c>
      <c r="F10" s="49" t="s">
        <v>154</v>
      </c>
      <c r="G10" s="31" t="s">
        <v>16</v>
      </c>
      <c r="H10" s="49" t="s">
        <v>152</v>
      </c>
      <c r="I10" s="49" t="s">
        <v>153</v>
      </c>
      <c r="J10" s="31" t="s">
        <v>16</v>
      </c>
      <c r="K10" s="31" t="s">
        <v>74</v>
      </c>
      <c r="L10" s="21" t="str">
        <f>VLOOKUP(K10,Impacto,2,FALSE)</f>
        <v>Menor</v>
      </c>
      <c r="M10" s="21">
        <f t="shared" si="1"/>
        <v>2</v>
      </c>
      <c r="N10" s="23" t="s">
        <v>54</v>
      </c>
      <c r="O10" s="23" t="str">
        <f t="shared" ref="O10:O22" si="14">VLOOKUP(N10,prob,2,FALSE)</f>
        <v>Improbable</v>
      </c>
      <c r="P10" s="23">
        <f t="shared" ref="P10:P22" si="15">VLOOKUP(O10,val,2,FALSE)</f>
        <v>2</v>
      </c>
      <c r="Q10" s="23">
        <f t="shared" si="2"/>
        <v>4</v>
      </c>
      <c r="R10" s="23" t="str">
        <f t="shared" si="3"/>
        <v>M</v>
      </c>
      <c r="S10" s="23" t="str">
        <f t="shared" si="4"/>
        <v>Zona de riesgo moderada</v>
      </c>
      <c r="T10" s="23" t="str">
        <f t="shared" si="5"/>
        <v>Zona de riesgo moderada</v>
      </c>
      <c r="U10" s="23" t="str">
        <f t="shared" si="6"/>
        <v>Reducir el riesgo</v>
      </c>
      <c r="V10" s="49" t="s">
        <v>183</v>
      </c>
      <c r="W10" s="21" t="s">
        <v>5</v>
      </c>
      <c r="X10" s="23" t="s">
        <v>111</v>
      </c>
      <c r="Y10" s="23">
        <f t="shared" si="7"/>
        <v>20</v>
      </c>
      <c r="Z10" s="23" t="s">
        <v>113</v>
      </c>
      <c r="AA10" s="23">
        <f t="shared" si="8"/>
        <v>20</v>
      </c>
      <c r="AB10" s="23" t="s">
        <v>115</v>
      </c>
      <c r="AC10" s="23">
        <f t="shared" si="9"/>
        <v>20</v>
      </c>
      <c r="AD10" s="23" t="s">
        <v>118</v>
      </c>
      <c r="AE10" s="23">
        <f t="shared" si="10"/>
        <v>20</v>
      </c>
      <c r="AF10" s="23" t="s">
        <v>120</v>
      </c>
      <c r="AG10" s="23">
        <f t="shared" si="11"/>
        <v>20</v>
      </c>
      <c r="AH10" s="23">
        <f t="shared" ref="AH10:AH20" si="16">SUM(Y10+AA10+AC10+AE10+AG10)</f>
        <v>100</v>
      </c>
      <c r="AI10" s="23" t="str">
        <f t="shared" ref="AI10:AI45" si="17">IF(AH10&lt;50,"0",IF(AH10&gt;75,"2","1"))</f>
        <v>2</v>
      </c>
      <c r="AJ10" s="32">
        <f t="shared" ref="AJ10:AJ13" si="18">IF(W10="Impacto",(M10-AI10),M10)</f>
        <v>2</v>
      </c>
      <c r="AK10" s="23" t="str">
        <f t="shared" ref="AK10:AK20" si="19">IF(AH10&lt;50,"0",IF(AH10&gt;75,"2","1"))</f>
        <v>2</v>
      </c>
      <c r="AL10" s="32">
        <f t="shared" ref="AL10:AL13" si="20">IF(W10="Probabilidad",(P10-AK10),P10)</f>
        <v>0</v>
      </c>
      <c r="AM10" s="23">
        <f t="shared" ref="AM10:AM13" si="21">+AJ10*AL10</f>
        <v>0</v>
      </c>
      <c r="AN10" s="23" t="str">
        <f t="shared" si="12"/>
        <v>Zona de riesgo baja</v>
      </c>
      <c r="AO10" s="23" t="str">
        <f t="shared" si="13"/>
        <v>Asumir el riesgo</v>
      </c>
      <c r="AP10" s="49" t="s">
        <v>241</v>
      </c>
      <c r="AQ10" s="49" t="s">
        <v>242</v>
      </c>
      <c r="AR10" s="67" t="s">
        <v>195</v>
      </c>
      <c r="AS10" s="49" t="s">
        <v>243</v>
      </c>
      <c r="AT10" s="67" t="s">
        <v>244</v>
      </c>
    </row>
    <row r="11" spans="1:46" s="12" customFormat="1" ht="67.5" customHeight="1">
      <c r="A11" s="49" t="s">
        <v>140</v>
      </c>
      <c r="B11" s="34"/>
      <c r="C11" s="49"/>
      <c r="D11" s="31" t="s">
        <v>23</v>
      </c>
      <c r="E11" s="49" t="s">
        <v>158</v>
      </c>
      <c r="F11" s="49" t="s">
        <v>157</v>
      </c>
      <c r="G11" s="31" t="s">
        <v>16</v>
      </c>
      <c r="H11" s="49" t="s">
        <v>156</v>
      </c>
      <c r="I11" s="49" t="s">
        <v>172</v>
      </c>
      <c r="J11" s="21" t="s">
        <v>16</v>
      </c>
      <c r="K11" s="21" t="s">
        <v>74</v>
      </c>
      <c r="L11" s="21" t="str">
        <f t="shared" si="0"/>
        <v>Menor</v>
      </c>
      <c r="M11" s="21">
        <f t="shared" si="1"/>
        <v>2</v>
      </c>
      <c r="N11" s="23" t="s">
        <v>55</v>
      </c>
      <c r="O11" s="23" t="str">
        <f t="shared" si="14"/>
        <v>Raro</v>
      </c>
      <c r="P11" s="23">
        <f t="shared" si="15"/>
        <v>1</v>
      </c>
      <c r="Q11" s="23">
        <f t="shared" si="2"/>
        <v>2</v>
      </c>
      <c r="R11" s="23" t="str">
        <f t="shared" si="3"/>
        <v>B</v>
      </c>
      <c r="S11" s="23" t="str">
        <f t="shared" si="4"/>
        <v>Zona de riesgo baja</v>
      </c>
      <c r="T11" s="23" t="str">
        <f t="shared" si="5"/>
        <v>Zona de riesgo baja</v>
      </c>
      <c r="U11" s="23" t="str">
        <f t="shared" si="6"/>
        <v>Asumir el riesgo</v>
      </c>
      <c r="V11" s="49" t="s">
        <v>159</v>
      </c>
      <c r="W11" s="21" t="s">
        <v>5</v>
      </c>
      <c r="X11" s="23" t="s">
        <v>111</v>
      </c>
      <c r="Y11" s="23">
        <f t="shared" si="7"/>
        <v>20</v>
      </c>
      <c r="Z11" s="23" t="s">
        <v>113</v>
      </c>
      <c r="AA11" s="23">
        <f t="shared" si="8"/>
        <v>20</v>
      </c>
      <c r="AB11" s="23" t="s">
        <v>115</v>
      </c>
      <c r="AC11" s="23">
        <f t="shared" si="9"/>
        <v>20</v>
      </c>
      <c r="AD11" s="23" t="s">
        <v>118</v>
      </c>
      <c r="AE11" s="23">
        <f t="shared" si="10"/>
        <v>20</v>
      </c>
      <c r="AF11" s="23" t="s">
        <v>120</v>
      </c>
      <c r="AG11" s="23">
        <f t="shared" si="11"/>
        <v>20</v>
      </c>
      <c r="AH11" s="23">
        <f t="shared" si="16"/>
        <v>100</v>
      </c>
      <c r="AI11" s="23" t="str">
        <f t="shared" si="17"/>
        <v>2</v>
      </c>
      <c r="AJ11" s="32">
        <f t="shared" si="18"/>
        <v>2</v>
      </c>
      <c r="AK11" s="23" t="str">
        <f t="shared" si="19"/>
        <v>2</v>
      </c>
      <c r="AL11" s="32">
        <f t="shared" si="20"/>
        <v>-1</v>
      </c>
      <c r="AM11" s="23">
        <f t="shared" si="21"/>
        <v>-2</v>
      </c>
      <c r="AN11" s="23" t="str">
        <f t="shared" si="12"/>
        <v>Zona de riesgo baja</v>
      </c>
      <c r="AO11" s="23" t="str">
        <f t="shared" si="13"/>
        <v>Asumir el riesgo</v>
      </c>
      <c r="AP11" s="49" t="s">
        <v>245</v>
      </c>
      <c r="AQ11" s="49" t="s">
        <v>246</v>
      </c>
      <c r="AR11" s="67" t="s">
        <v>195</v>
      </c>
      <c r="AS11" s="49" t="s">
        <v>247</v>
      </c>
      <c r="AT11" s="67" t="s">
        <v>244</v>
      </c>
    </row>
    <row r="12" spans="1:46" s="12" customFormat="1" ht="67.5" customHeight="1">
      <c r="A12" s="49" t="s">
        <v>140</v>
      </c>
      <c r="B12" s="34"/>
      <c r="C12" s="49"/>
      <c r="D12" s="31" t="s">
        <v>18</v>
      </c>
      <c r="E12" s="49" t="s">
        <v>163</v>
      </c>
      <c r="F12" s="49" t="s">
        <v>162</v>
      </c>
      <c r="G12" s="31" t="s">
        <v>16</v>
      </c>
      <c r="H12" s="49" t="s">
        <v>161</v>
      </c>
      <c r="I12" s="49" t="s">
        <v>173</v>
      </c>
      <c r="J12" s="21" t="s">
        <v>40</v>
      </c>
      <c r="K12" s="21" t="s">
        <v>80</v>
      </c>
      <c r="L12" s="21" t="str">
        <f t="shared" si="0"/>
        <v>Moderado</v>
      </c>
      <c r="M12" s="21">
        <f t="shared" si="1"/>
        <v>3</v>
      </c>
      <c r="N12" s="23" t="s">
        <v>57</v>
      </c>
      <c r="O12" s="23" t="str">
        <f t="shared" si="14"/>
        <v>Probable</v>
      </c>
      <c r="P12" s="23">
        <f t="shared" si="15"/>
        <v>4</v>
      </c>
      <c r="Q12" s="23">
        <f t="shared" si="2"/>
        <v>12</v>
      </c>
      <c r="R12" s="23" t="str">
        <f t="shared" si="3"/>
        <v>A</v>
      </c>
      <c r="S12" s="23" t="str">
        <f t="shared" si="4"/>
        <v>Zona de riesgo alta</v>
      </c>
      <c r="T12" s="23" t="str">
        <f t="shared" si="5"/>
        <v>Zona de riesgo alta</v>
      </c>
      <c r="U12" s="23" t="str">
        <f t="shared" si="6"/>
        <v>Compartir o transferir el riesgo</v>
      </c>
      <c r="V12" s="49" t="s">
        <v>184</v>
      </c>
      <c r="W12" s="21" t="s">
        <v>4</v>
      </c>
      <c r="X12" s="23" t="s">
        <v>111</v>
      </c>
      <c r="Y12" s="28">
        <f t="shared" si="7"/>
        <v>20</v>
      </c>
      <c r="Z12" s="23" t="s">
        <v>113</v>
      </c>
      <c r="AA12" s="28">
        <f t="shared" si="8"/>
        <v>20</v>
      </c>
      <c r="AB12" s="23" t="s">
        <v>115</v>
      </c>
      <c r="AC12" s="28">
        <f t="shared" si="9"/>
        <v>20</v>
      </c>
      <c r="AD12" s="23" t="s">
        <v>118</v>
      </c>
      <c r="AE12" s="28">
        <f t="shared" si="10"/>
        <v>20</v>
      </c>
      <c r="AF12" s="23" t="s">
        <v>120</v>
      </c>
      <c r="AG12" s="28">
        <f t="shared" si="11"/>
        <v>20</v>
      </c>
      <c r="AH12" s="28">
        <f t="shared" si="16"/>
        <v>100</v>
      </c>
      <c r="AI12" s="28" t="str">
        <f t="shared" si="17"/>
        <v>2</v>
      </c>
      <c r="AJ12" s="29">
        <f t="shared" si="18"/>
        <v>1</v>
      </c>
      <c r="AK12" s="28" t="str">
        <f t="shared" si="19"/>
        <v>2</v>
      </c>
      <c r="AL12" s="29">
        <f t="shared" si="20"/>
        <v>4</v>
      </c>
      <c r="AM12" s="28">
        <f t="shared" si="21"/>
        <v>4</v>
      </c>
      <c r="AN12" s="23" t="str">
        <f t="shared" si="12"/>
        <v>Zona de riesgo moderada</v>
      </c>
      <c r="AO12" s="23" t="str">
        <f t="shared" si="13"/>
        <v>Reducir el riesgo</v>
      </c>
      <c r="AP12" s="49" t="s">
        <v>248</v>
      </c>
      <c r="AQ12" s="49" t="s">
        <v>249</v>
      </c>
      <c r="AR12" s="67" t="s">
        <v>195</v>
      </c>
      <c r="AS12" s="49" t="s">
        <v>250</v>
      </c>
      <c r="AT12" s="67" t="s">
        <v>244</v>
      </c>
    </row>
    <row r="13" spans="1:46" s="12" customFormat="1" ht="67.5" customHeight="1">
      <c r="A13" s="49" t="s">
        <v>140</v>
      </c>
      <c r="B13" s="34"/>
      <c r="C13" s="49"/>
      <c r="D13" s="31" t="s">
        <v>18</v>
      </c>
      <c r="E13" s="49" t="s">
        <v>174</v>
      </c>
      <c r="F13" s="49" t="s">
        <v>164</v>
      </c>
      <c r="G13" s="31" t="s">
        <v>16</v>
      </c>
      <c r="H13" s="49" t="s">
        <v>160</v>
      </c>
      <c r="I13" s="49" t="s">
        <v>181</v>
      </c>
      <c r="J13" s="21" t="s">
        <v>40</v>
      </c>
      <c r="K13" s="21" t="s">
        <v>81</v>
      </c>
      <c r="L13" s="21" t="str">
        <f t="shared" si="0"/>
        <v>Mayor</v>
      </c>
      <c r="M13" s="21">
        <f t="shared" si="1"/>
        <v>4</v>
      </c>
      <c r="N13" s="23" t="s">
        <v>55</v>
      </c>
      <c r="O13" s="23" t="str">
        <f t="shared" si="14"/>
        <v>Raro</v>
      </c>
      <c r="P13" s="23">
        <f t="shared" si="15"/>
        <v>1</v>
      </c>
      <c r="Q13" s="23">
        <f t="shared" si="2"/>
        <v>4</v>
      </c>
      <c r="R13" s="23" t="str">
        <f t="shared" si="3"/>
        <v>M</v>
      </c>
      <c r="S13" s="23" t="str">
        <f t="shared" si="4"/>
        <v>Zona de riesgo moderada</v>
      </c>
      <c r="T13" s="23" t="str">
        <f t="shared" si="5"/>
        <v>Zona de riesgo moderada</v>
      </c>
      <c r="U13" s="23" t="str">
        <f t="shared" si="6"/>
        <v>Reducir el riesgo</v>
      </c>
      <c r="V13" s="49" t="s">
        <v>165</v>
      </c>
      <c r="W13" s="21" t="s">
        <v>5</v>
      </c>
      <c r="X13" s="23" t="s">
        <v>111</v>
      </c>
      <c r="Y13" s="28">
        <f t="shared" si="7"/>
        <v>20</v>
      </c>
      <c r="Z13" s="23" t="s">
        <v>113</v>
      </c>
      <c r="AA13" s="28">
        <f t="shared" si="8"/>
        <v>20</v>
      </c>
      <c r="AB13" s="23" t="s">
        <v>115</v>
      </c>
      <c r="AC13" s="28">
        <f t="shared" si="9"/>
        <v>20</v>
      </c>
      <c r="AD13" s="23" t="s">
        <v>118</v>
      </c>
      <c r="AE13" s="28">
        <f t="shared" si="10"/>
        <v>20</v>
      </c>
      <c r="AF13" s="23" t="s">
        <v>120</v>
      </c>
      <c r="AG13" s="28">
        <f t="shared" si="11"/>
        <v>20</v>
      </c>
      <c r="AH13" s="28">
        <f t="shared" si="16"/>
        <v>100</v>
      </c>
      <c r="AI13" s="28" t="str">
        <f t="shared" si="17"/>
        <v>2</v>
      </c>
      <c r="AJ13" s="29">
        <f t="shared" si="18"/>
        <v>4</v>
      </c>
      <c r="AK13" s="28" t="str">
        <f t="shared" si="19"/>
        <v>2</v>
      </c>
      <c r="AL13" s="29">
        <f t="shared" si="20"/>
        <v>-1</v>
      </c>
      <c r="AM13" s="28">
        <f t="shared" si="21"/>
        <v>-4</v>
      </c>
      <c r="AN13" s="23" t="str">
        <f t="shared" si="12"/>
        <v>Zona de riesgo baja</v>
      </c>
      <c r="AO13" s="23" t="str">
        <f t="shared" si="13"/>
        <v>Asumir el riesgo</v>
      </c>
      <c r="AP13" s="49" t="s">
        <v>251</v>
      </c>
      <c r="AQ13" s="49" t="s">
        <v>249</v>
      </c>
      <c r="AR13" s="67" t="s">
        <v>195</v>
      </c>
      <c r="AS13" s="49" t="s">
        <v>252</v>
      </c>
      <c r="AT13" s="49" t="s">
        <v>253</v>
      </c>
    </row>
    <row r="14" spans="1:46" s="12" customFormat="1" ht="67.5" customHeight="1">
      <c r="A14" s="49" t="s">
        <v>140</v>
      </c>
      <c r="B14" s="34"/>
      <c r="C14" s="49"/>
      <c r="D14" s="31" t="s">
        <v>18</v>
      </c>
      <c r="E14" s="49" t="s">
        <v>175</v>
      </c>
      <c r="F14" s="49" t="s">
        <v>167</v>
      </c>
      <c r="G14" s="31" t="s">
        <v>16</v>
      </c>
      <c r="H14" s="49" t="s">
        <v>176</v>
      </c>
      <c r="I14" s="49" t="s">
        <v>166</v>
      </c>
      <c r="J14" s="21" t="s">
        <v>40</v>
      </c>
      <c r="K14" s="21" t="s">
        <v>80</v>
      </c>
      <c r="L14" s="21" t="str">
        <f t="shared" si="0"/>
        <v>Moderado</v>
      </c>
      <c r="M14" s="21">
        <f t="shared" si="1"/>
        <v>3</v>
      </c>
      <c r="N14" s="23" t="s">
        <v>55</v>
      </c>
      <c r="O14" s="23" t="str">
        <f t="shared" si="14"/>
        <v>Raro</v>
      </c>
      <c r="P14" s="23">
        <f t="shared" si="15"/>
        <v>1</v>
      </c>
      <c r="Q14" s="23">
        <f t="shared" si="2"/>
        <v>3</v>
      </c>
      <c r="R14" s="23" t="str">
        <f t="shared" si="3"/>
        <v>B</v>
      </c>
      <c r="S14" s="23" t="str">
        <f t="shared" si="4"/>
        <v>Zona de riesgo baja</v>
      </c>
      <c r="T14" s="23" t="str">
        <f t="shared" si="5"/>
        <v>Zona de riesgo baja</v>
      </c>
      <c r="U14" s="23" t="str">
        <f t="shared" si="6"/>
        <v>Asumir el riesgo</v>
      </c>
      <c r="V14" s="49" t="s">
        <v>177</v>
      </c>
      <c r="W14" s="21" t="s">
        <v>5</v>
      </c>
      <c r="X14" s="23" t="s">
        <v>111</v>
      </c>
      <c r="Y14" s="28">
        <f t="shared" si="7"/>
        <v>20</v>
      </c>
      <c r="Z14" s="23" t="s">
        <v>113</v>
      </c>
      <c r="AA14" s="28">
        <f t="shared" si="8"/>
        <v>20</v>
      </c>
      <c r="AB14" s="23" t="s">
        <v>115</v>
      </c>
      <c r="AC14" s="28">
        <f t="shared" si="9"/>
        <v>20</v>
      </c>
      <c r="AD14" s="23" t="s">
        <v>118</v>
      </c>
      <c r="AE14" s="28">
        <f t="shared" si="10"/>
        <v>20</v>
      </c>
      <c r="AF14" s="23" t="s">
        <v>120</v>
      </c>
      <c r="AG14" s="28">
        <f t="shared" si="11"/>
        <v>20</v>
      </c>
      <c r="AH14" s="28">
        <f t="shared" si="16"/>
        <v>100</v>
      </c>
      <c r="AI14" s="28" t="str">
        <f t="shared" si="17"/>
        <v>2</v>
      </c>
      <c r="AJ14" s="29">
        <f t="shared" ref="AJ14:AJ20" si="22">IF(W14="Impacto",(M14-AI14),M14)</f>
        <v>3</v>
      </c>
      <c r="AK14" s="28" t="str">
        <f t="shared" si="19"/>
        <v>2</v>
      </c>
      <c r="AL14" s="29">
        <f t="shared" ref="AL14:AL20" si="23">IF(W14="Probabilidad",(P14-AK14),P14)</f>
        <v>-1</v>
      </c>
      <c r="AM14" s="28">
        <f t="shared" ref="AM14:AM20" si="24">+AJ14*AL14</f>
        <v>-3</v>
      </c>
      <c r="AN14" s="23" t="str">
        <f t="shared" si="12"/>
        <v>Zona de riesgo baja</v>
      </c>
      <c r="AO14" s="23" t="str">
        <f t="shared" si="13"/>
        <v>Asumir el riesgo</v>
      </c>
      <c r="AP14" s="49" t="s">
        <v>254</v>
      </c>
      <c r="AQ14" s="49" t="s">
        <v>255</v>
      </c>
      <c r="AR14" s="67" t="s">
        <v>195</v>
      </c>
      <c r="AS14" s="49" t="s">
        <v>243</v>
      </c>
      <c r="AT14" s="49" t="s">
        <v>197</v>
      </c>
    </row>
    <row r="15" spans="1:46" s="12" customFormat="1" ht="67.5" customHeight="1">
      <c r="A15" s="49" t="s">
        <v>133</v>
      </c>
      <c r="B15" s="34"/>
      <c r="C15" s="31"/>
      <c r="D15" s="31" t="s">
        <v>18</v>
      </c>
      <c r="E15" s="31" t="s">
        <v>188</v>
      </c>
      <c r="F15" s="31" t="s">
        <v>189</v>
      </c>
      <c r="G15" s="31" t="s">
        <v>16</v>
      </c>
      <c r="H15" s="31" t="s">
        <v>190</v>
      </c>
      <c r="I15" s="31" t="s">
        <v>191</v>
      </c>
      <c r="J15" s="31" t="s">
        <v>34</v>
      </c>
      <c r="K15" s="21" t="s">
        <v>85</v>
      </c>
      <c r="L15" s="21" t="str">
        <f t="shared" si="0"/>
        <v>Moderado</v>
      </c>
      <c r="M15" s="21">
        <f t="shared" si="1"/>
        <v>3</v>
      </c>
      <c r="N15" s="23" t="s">
        <v>55</v>
      </c>
      <c r="O15" s="23" t="str">
        <f t="shared" si="14"/>
        <v>Raro</v>
      </c>
      <c r="P15" s="23">
        <f t="shared" si="15"/>
        <v>1</v>
      </c>
      <c r="Q15" s="23">
        <f t="shared" si="2"/>
        <v>3</v>
      </c>
      <c r="R15" s="23" t="str">
        <f t="shared" si="3"/>
        <v>B</v>
      </c>
      <c r="S15" s="23" t="str">
        <f t="shared" si="4"/>
        <v>Zona de riesgo baja</v>
      </c>
      <c r="T15" s="23" t="str">
        <f t="shared" si="5"/>
        <v>Zona de riesgo baja</v>
      </c>
      <c r="U15" s="23" t="str">
        <f t="shared" si="6"/>
        <v>Asumir el riesgo</v>
      </c>
      <c r="V15" s="61" t="s">
        <v>192</v>
      </c>
      <c r="W15" s="21" t="s">
        <v>5</v>
      </c>
      <c r="X15" s="23" t="s">
        <v>111</v>
      </c>
      <c r="Y15" s="28">
        <f t="shared" si="7"/>
        <v>20</v>
      </c>
      <c r="Z15" s="23" t="s">
        <v>113</v>
      </c>
      <c r="AA15" s="28">
        <f t="shared" si="8"/>
        <v>20</v>
      </c>
      <c r="AB15" s="23" t="s">
        <v>115</v>
      </c>
      <c r="AC15" s="28">
        <f t="shared" si="9"/>
        <v>20</v>
      </c>
      <c r="AD15" s="23" t="s">
        <v>118</v>
      </c>
      <c r="AE15" s="28">
        <f t="shared" si="10"/>
        <v>20</v>
      </c>
      <c r="AF15" s="23" t="s">
        <v>120</v>
      </c>
      <c r="AG15" s="28">
        <f t="shared" si="11"/>
        <v>20</v>
      </c>
      <c r="AH15" s="28">
        <f t="shared" si="16"/>
        <v>100</v>
      </c>
      <c r="AI15" s="28" t="str">
        <f t="shared" si="17"/>
        <v>2</v>
      </c>
      <c r="AJ15" s="29">
        <f t="shared" si="22"/>
        <v>3</v>
      </c>
      <c r="AK15" s="28" t="str">
        <f t="shared" si="19"/>
        <v>2</v>
      </c>
      <c r="AL15" s="29">
        <f t="shared" si="23"/>
        <v>-1</v>
      </c>
      <c r="AM15" s="28">
        <f t="shared" si="24"/>
        <v>-3</v>
      </c>
      <c r="AN15" s="23" t="str">
        <f t="shared" si="12"/>
        <v>Zona de riesgo baja</v>
      </c>
      <c r="AO15" s="23" t="str">
        <f t="shared" si="13"/>
        <v>Asumir el riesgo</v>
      </c>
      <c r="AP15" s="49" t="s">
        <v>193</v>
      </c>
      <c r="AQ15" s="49" t="s">
        <v>194</v>
      </c>
      <c r="AR15" s="67" t="s">
        <v>195</v>
      </c>
      <c r="AS15" s="49" t="s">
        <v>196</v>
      </c>
      <c r="AT15" s="49" t="s">
        <v>197</v>
      </c>
    </row>
    <row r="16" spans="1:46" s="12" customFormat="1" ht="67.5" customHeight="1">
      <c r="A16" s="49" t="s">
        <v>133</v>
      </c>
      <c r="B16" s="34"/>
      <c r="C16" s="49"/>
      <c r="D16" s="31" t="s">
        <v>18</v>
      </c>
      <c r="E16" s="49" t="s">
        <v>198</v>
      </c>
      <c r="F16" s="49" t="s">
        <v>199</v>
      </c>
      <c r="G16" s="31" t="s">
        <v>16</v>
      </c>
      <c r="H16" s="49" t="s">
        <v>200</v>
      </c>
      <c r="I16" s="49" t="s">
        <v>201</v>
      </c>
      <c r="J16" s="31" t="s">
        <v>17</v>
      </c>
      <c r="K16" s="21" t="s">
        <v>67</v>
      </c>
      <c r="L16" s="21" t="str">
        <f t="shared" si="0"/>
        <v>Menor</v>
      </c>
      <c r="M16" s="21">
        <f t="shared" si="1"/>
        <v>2</v>
      </c>
      <c r="N16" s="23" t="s">
        <v>55</v>
      </c>
      <c r="O16" s="23" t="str">
        <f t="shared" si="14"/>
        <v>Raro</v>
      </c>
      <c r="P16" s="23">
        <f t="shared" si="15"/>
        <v>1</v>
      </c>
      <c r="Q16" s="23">
        <f t="shared" si="2"/>
        <v>2</v>
      </c>
      <c r="R16" s="23" t="str">
        <f t="shared" si="3"/>
        <v>B</v>
      </c>
      <c r="S16" s="23" t="str">
        <f t="shared" si="4"/>
        <v>Zona de riesgo baja</v>
      </c>
      <c r="T16" s="23" t="str">
        <f t="shared" si="5"/>
        <v>Zona de riesgo baja</v>
      </c>
      <c r="U16" s="23" t="str">
        <f t="shared" si="6"/>
        <v>Asumir el riesgo</v>
      </c>
      <c r="V16" s="63" t="s">
        <v>228</v>
      </c>
      <c r="W16" s="21" t="s">
        <v>5</v>
      </c>
      <c r="X16" s="23" t="s">
        <v>111</v>
      </c>
      <c r="Y16" s="28">
        <f t="shared" si="7"/>
        <v>20</v>
      </c>
      <c r="Z16" s="23" t="s">
        <v>113</v>
      </c>
      <c r="AA16" s="28">
        <f t="shared" si="8"/>
        <v>20</v>
      </c>
      <c r="AB16" s="23" t="s">
        <v>115</v>
      </c>
      <c r="AC16" s="28">
        <f t="shared" si="9"/>
        <v>20</v>
      </c>
      <c r="AD16" s="23" t="s">
        <v>118</v>
      </c>
      <c r="AE16" s="28">
        <f t="shared" si="10"/>
        <v>20</v>
      </c>
      <c r="AF16" s="23" t="s">
        <v>120</v>
      </c>
      <c r="AG16" s="28">
        <f t="shared" si="11"/>
        <v>20</v>
      </c>
      <c r="AH16" s="28">
        <f t="shared" si="16"/>
        <v>100</v>
      </c>
      <c r="AI16" s="28" t="str">
        <f t="shared" si="17"/>
        <v>2</v>
      </c>
      <c r="AJ16" s="29">
        <f t="shared" si="22"/>
        <v>2</v>
      </c>
      <c r="AK16" s="28" t="str">
        <f t="shared" si="19"/>
        <v>2</v>
      </c>
      <c r="AL16" s="29">
        <f t="shared" si="23"/>
        <v>-1</v>
      </c>
      <c r="AM16" s="28">
        <f t="shared" si="24"/>
        <v>-2</v>
      </c>
      <c r="AN16" s="23" t="str">
        <f t="shared" si="12"/>
        <v>Zona de riesgo baja</v>
      </c>
      <c r="AO16" s="23" t="str">
        <f t="shared" si="13"/>
        <v>Asumir el riesgo</v>
      </c>
      <c r="AP16" s="49" t="s">
        <v>256</v>
      </c>
      <c r="AQ16" s="49" t="s">
        <v>194</v>
      </c>
      <c r="AR16" s="67" t="s">
        <v>195</v>
      </c>
      <c r="AS16" s="49" t="s">
        <v>196</v>
      </c>
      <c r="AT16" s="49" t="s">
        <v>197</v>
      </c>
    </row>
    <row r="17" spans="1:46" ht="69" customHeight="1">
      <c r="A17" s="49" t="s">
        <v>133</v>
      </c>
      <c r="B17" s="34"/>
      <c r="C17" s="49"/>
      <c r="D17" s="31" t="s">
        <v>18</v>
      </c>
      <c r="E17" s="49" t="s">
        <v>202</v>
      </c>
      <c r="F17" s="49" t="s">
        <v>203</v>
      </c>
      <c r="G17" s="31" t="s">
        <v>16</v>
      </c>
      <c r="H17" s="49" t="s">
        <v>204</v>
      </c>
      <c r="I17" s="49" t="s">
        <v>205</v>
      </c>
      <c r="J17" s="31" t="s">
        <v>17</v>
      </c>
      <c r="K17" s="22" t="s">
        <v>69</v>
      </c>
      <c r="L17" s="21" t="str">
        <f t="shared" si="0"/>
        <v>Moderado</v>
      </c>
      <c r="M17" s="21">
        <f t="shared" si="1"/>
        <v>3</v>
      </c>
      <c r="N17" s="23" t="s">
        <v>55</v>
      </c>
      <c r="O17" s="23" t="str">
        <f t="shared" si="14"/>
        <v>Raro</v>
      </c>
      <c r="P17" s="23">
        <f t="shared" si="15"/>
        <v>1</v>
      </c>
      <c r="Q17" s="23">
        <f t="shared" si="2"/>
        <v>3</v>
      </c>
      <c r="R17" s="23" t="str">
        <f t="shared" si="3"/>
        <v>B</v>
      </c>
      <c r="S17" s="23" t="str">
        <f t="shared" si="4"/>
        <v>Zona de riesgo baja</v>
      </c>
      <c r="T17" s="23" t="str">
        <f t="shared" si="5"/>
        <v>Zona de riesgo baja</v>
      </c>
      <c r="U17" s="23" t="str">
        <f t="shared" si="6"/>
        <v>Asumir el riesgo</v>
      </c>
      <c r="V17" s="63" t="s">
        <v>229</v>
      </c>
      <c r="W17" s="21" t="s">
        <v>5</v>
      </c>
      <c r="X17" s="23" t="s">
        <v>110</v>
      </c>
      <c r="Y17" s="28">
        <f t="shared" si="7"/>
        <v>10</v>
      </c>
      <c r="Z17" s="23" t="s">
        <v>113</v>
      </c>
      <c r="AA17" s="28">
        <f t="shared" si="8"/>
        <v>20</v>
      </c>
      <c r="AB17" s="23" t="s">
        <v>115</v>
      </c>
      <c r="AC17" s="28">
        <f t="shared" si="9"/>
        <v>20</v>
      </c>
      <c r="AD17" s="23" t="s">
        <v>118</v>
      </c>
      <c r="AE17" s="28">
        <f t="shared" si="10"/>
        <v>20</v>
      </c>
      <c r="AF17" s="23" t="s">
        <v>121</v>
      </c>
      <c r="AG17" s="28">
        <f t="shared" si="11"/>
        <v>0</v>
      </c>
      <c r="AH17" s="28">
        <f t="shared" si="16"/>
        <v>70</v>
      </c>
      <c r="AI17" s="28" t="str">
        <f t="shared" si="17"/>
        <v>1</v>
      </c>
      <c r="AJ17" s="29">
        <f t="shared" si="22"/>
        <v>3</v>
      </c>
      <c r="AK17" s="28" t="str">
        <f t="shared" si="19"/>
        <v>1</v>
      </c>
      <c r="AL17" s="29">
        <f t="shared" si="23"/>
        <v>0</v>
      </c>
      <c r="AM17" s="28">
        <f t="shared" si="24"/>
        <v>0</v>
      </c>
      <c r="AN17" s="23" t="str">
        <f t="shared" si="12"/>
        <v>Zona de riesgo baja</v>
      </c>
      <c r="AO17" s="23" t="str">
        <f t="shared" si="13"/>
        <v>Asumir el riesgo</v>
      </c>
      <c r="AP17" s="49" t="s">
        <v>257</v>
      </c>
      <c r="AQ17" s="49" t="s">
        <v>194</v>
      </c>
      <c r="AR17" s="67">
        <v>43191</v>
      </c>
      <c r="AS17" s="49" t="s">
        <v>258</v>
      </c>
      <c r="AT17" s="49" t="s">
        <v>197</v>
      </c>
    </row>
    <row r="18" spans="1:46" s="41" customFormat="1" ht="69" customHeight="1">
      <c r="A18" s="49" t="s">
        <v>133</v>
      </c>
      <c r="B18" s="34"/>
      <c r="C18" s="49"/>
      <c r="D18" s="31" t="s">
        <v>18</v>
      </c>
      <c r="E18" s="49" t="s">
        <v>206</v>
      </c>
      <c r="F18" s="49" t="s">
        <v>207</v>
      </c>
      <c r="G18" s="31" t="s">
        <v>16</v>
      </c>
      <c r="H18" s="49" t="s">
        <v>208</v>
      </c>
      <c r="I18" s="49" t="s">
        <v>209</v>
      </c>
      <c r="J18" s="31" t="s">
        <v>16</v>
      </c>
      <c r="K18" s="40" t="s">
        <v>74</v>
      </c>
      <c r="L18" s="40" t="str">
        <f t="shared" si="0"/>
        <v>Menor</v>
      </c>
      <c r="M18" s="40">
        <f t="shared" si="1"/>
        <v>2</v>
      </c>
      <c r="N18" s="38" t="s">
        <v>56</v>
      </c>
      <c r="O18" s="38" t="str">
        <f t="shared" si="14"/>
        <v>Posible</v>
      </c>
      <c r="P18" s="38">
        <f t="shared" si="15"/>
        <v>3</v>
      </c>
      <c r="Q18" s="38">
        <f t="shared" ref="Q18" si="25">+M18*P18</f>
        <v>6</v>
      </c>
      <c r="R18" s="38" t="str">
        <f t="shared" si="3"/>
        <v>M</v>
      </c>
      <c r="S18" s="38" t="str">
        <f t="shared" si="4"/>
        <v>Zona de riesgo moderada</v>
      </c>
      <c r="T18" s="38" t="str">
        <f t="shared" si="5"/>
        <v>Zona de riesgo moderada</v>
      </c>
      <c r="U18" s="38" t="str">
        <f t="shared" si="6"/>
        <v>Reducir el riesgo</v>
      </c>
      <c r="V18" s="63" t="s">
        <v>230</v>
      </c>
      <c r="W18" s="38" t="s">
        <v>5</v>
      </c>
      <c r="X18" s="38" t="s">
        <v>111</v>
      </c>
      <c r="Y18" s="38">
        <f t="shared" si="7"/>
        <v>20</v>
      </c>
      <c r="Z18" s="38" t="s">
        <v>110</v>
      </c>
      <c r="AA18" s="38">
        <f t="shared" si="8"/>
        <v>10</v>
      </c>
      <c r="AB18" s="38" t="s">
        <v>115</v>
      </c>
      <c r="AC18" s="38">
        <f t="shared" si="9"/>
        <v>20</v>
      </c>
      <c r="AD18" s="38" t="s">
        <v>118</v>
      </c>
      <c r="AE18" s="38">
        <f t="shared" si="10"/>
        <v>20</v>
      </c>
      <c r="AF18" s="38" t="s">
        <v>120</v>
      </c>
      <c r="AG18" s="38">
        <f t="shared" si="11"/>
        <v>20</v>
      </c>
      <c r="AH18" s="38">
        <f t="shared" si="16"/>
        <v>90</v>
      </c>
      <c r="AI18" s="38" t="str">
        <f t="shared" si="17"/>
        <v>2</v>
      </c>
      <c r="AJ18" s="39">
        <f t="shared" si="22"/>
        <v>2</v>
      </c>
      <c r="AK18" s="38" t="str">
        <f t="shared" si="19"/>
        <v>2</v>
      </c>
      <c r="AL18" s="39">
        <f t="shared" si="23"/>
        <v>1</v>
      </c>
      <c r="AM18" s="38">
        <f t="shared" si="24"/>
        <v>2</v>
      </c>
      <c r="AN18" s="38" t="str">
        <f t="shared" si="12"/>
        <v>Zona de riesgo baja</v>
      </c>
      <c r="AO18" s="38" t="str">
        <f t="shared" si="13"/>
        <v>Asumir el riesgo</v>
      </c>
      <c r="AP18" s="49" t="s">
        <v>259</v>
      </c>
      <c r="AQ18" s="49" t="s">
        <v>260</v>
      </c>
      <c r="AR18" s="67">
        <v>43281</v>
      </c>
      <c r="AS18" s="49" t="s">
        <v>261</v>
      </c>
      <c r="AT18" s="49" t="s">
        <v>197</v>
      </c>
    </row>
    <row r="19" spans="1:46" ht="69" customHeight="1">
      <c r="A19" s="49" t="s">
        <v>133</v>
      </c>
      <c r="B19" s="34"/>
      <c r="C19" s="49"/>
      <c r="D19" s="31" t="s">
        <v>18</v>
      </c>
      <c r="E19" s="49" t="s">
        <v>210</v>
      </c>
      <c r="F19" s="49" t="s">
        <v>211</v>
      </c>
      <c r="G19" s="31" t="s">
        <v>16</v>
      </c>
      <c r="H19" s="49" t="s">
        <v>212</v>
      </c>
      <c r="I19" s="49" t="s">
        <v>213</v>
      </c>
      <c r="J19" s="31" t="s">
        <v>34</v>
      </c>
      <c r="K19" s="21" t="s">
        <v>85</v>
      </c>
      <c r="L19" s="21" t="str">
        <f t="shared" si="0"/>
        <v>Moderado</v>
      </c>
      <c r="M19" s="21">
        <f t="shared" si="1"/>
        <v>3</v>
      </c>
      <c r="N19" s="23" t="s">
        <v>55</v>
      </c>
      <c r="O19" s="23" t="str">
        <f t="shared" si="14"/>
        <v>Raro</v>
      </c>
      <c r="P19" s="23">
        <f t="shared" si="15"/>
        <v>1</v>
      </c>
      <c r="Q19" s="23">
        <f t="shared" ref="Q19" si="26">+M19*P19</f>
        <v>3</v>
      </c>
      <c r="R19" s="23" t="str">
        <f t="shared" si="3"/>
        <v>B</v>
      </c>
      <c r="S19" s="23" t="str">
        <f t="shared" si="4"/>
        <v>Zona de riesgo baja</v>
      </c>
      <c r="T19" s="23" t="str">
        <f t="shared" si="5"/>
        <v>Zona de riesgo baja</v>
      </c>
      <c r="U19" s="23" t="str">
        <f t="shared" si="6"/>
        <v>Asumir el riesgo</v>
      </c>
      <c r="V19" s="63" t="s">
        <v>231</v>
      </c>
      <c r="W19" s="21" t="s">
        <v>5</v>
      </c>
      <c r="X19" s="23" t="s">
        <v>111</v>
      </c>
      <c r="Y19" s="28">
        <f t="shared" si="7"/>
        <v>20</v>
      </c>
      <c r="Z19" s="23" t="s">
        <v>114</v>
      </c>
      <c r="AA19" s="28">
        <f t="shared" si="8"/>
        <v>0</v>
      </c>
      <c r="AB19" s="23" t="s">
        <v>115</v>
      </c>
      <c r="AC19" s="28">
        <f t="shared" si="9"/>
        <v>20</v>
      </c>
      <c r="AD19" s="23" t="s">
        <v>118</v>
      </c>
      <c r="AE19" s="28">
        <f t="shared" si="10"/>
        <v>20</v>
      </c>
      <c r="AF19" s="23" t="s">
        <v>120</v>
      </c>
      <c r="AG19" s="28">
        <f t="shared" si="11"/>
        <v>20</v>
      </c>
      <c r="AH19" s="28">
        <f t="shared" si="16"/>
        <v>80</v>
      </c>
      <c r="AI19" s="28" t="str">
        <f t="shared" si="17"/>
        <v>2</v>
      </c>
      <c r="AJ19" s="29">
        <f t="shared" si="22"/>
        <v>3</v>
      </c>
      <c r="AK19" s="28" t="str">
        <f t="shared" si="19"/>
        <v>2</v>
      </c>
      <c r="AL19" s="29">
        <f t="shared" si="23"/>
        <v>-1</v>
      </c>
      <c r="AM19" s="28">
        <f t="shared" si="24"/>
        <v>-3</v>
      </c>
      <c r="AN19" s="23" t="str">
        <f t="shared" si="12"/>
        <v>Zona de riesgo baja</v>
      </c>
      <c r="AO19" s="23" t="str">
        <f t="shared" si="13"/>
        <v>Asumir el riesgo</v>
      </c>
      <c r="AP19" s="49" t="s">
        <v>262</v>
      </c>
      <c r="AQ19" s="49" t="s">
        <v>194</v>
      </c>
      <c r="AR19" s="67">
        <v>43281</v>
      </c>
      <c r="AS19" s="49" t="s">
        <v>261</v>
      </c>
      <c r="AT19" s="49" t="s">
        <v>197</v>
      </c>
    </row>
    <row r="20" spans="1:46" ht="109.5" customHeight="1">
      <c r="A20" s="49" t="s">
        <v>133</v>
      </c>
      <c r="B20" s="34"/>
      <c r="C20" s="49"/>
      <c r="D20" s="31" t="s">
        <v>18</v>
      </c>
      <c r="E20" s="49" t="s">
        <v>214</v>
      </c>
      <c r="F20" s="49" t="s">
        <v>215</v>
      </c>
      <c r="G20" s="31" t="s">
        <v>16</v>
      </c>
      <c r="H20" s="49" t="s">
        <v>216</v>
      </c>
      <c r="I20" s="49" t="s">
        <v>209</v>
      </c>
      <c r="J20" s="31" t="s">
        <v>17</v>
      </c>
      <c r="K20" s="22" t="s">
        <v>69</v>
      </c>
      <c r="L20" s="21" t="str">
        <f t="shared" si="0"/>
        <v>Moderado</v>
      </c>
      <c r="M20" s="21">
        <f t="shared" si="1"/>
        <v>3</v>
      </c>
      <c r="N20" s="23" t="s">
        <v>56</v>
      </c>
      <c r="O20" s="23" t="str">
        <f t="shared" si="14"/>
        <v>Posible</v>
      </c>
      <c r="P20" s="23">
        <f t="shared" si="15"/>
        <v>3</v>
      </c>
      <c r="Q20" s="23">
        <f t="shared" ref="Q20" si="27">+M20*P20</f>
        <v>9</v>
      </c>
      <c r="R20" s="23" t="str">
        <f t="shared" si="3"/>
        <v>A</v>
      </c>
      <c r="S20" s="23" t="str">
        <f t="shared" si="4"/>
        <v>Zona de riesgo alta</v>
      </c>
      <c r="T20" s="23" t="str">
        <f t="shared" si="5"/>
        <v>Zona de riesgo alta</v>
      </c>
      <c r="U20" s="23" t="str">
        <f t="shared" si="6"/>
        <v>Compartir o transferir el riesgo</v>
      </c>
      <c r="V20" s="63" t="s">
        <v>232</v>
      </c>
      <c r="W20" s="21" t="s">
        <v>5</v>
      </c>
      <c r="X20" s="23" t="s">
        <v>110</v>
      </c>
      <c r="Y20" s="28">
        <f t="shared" si="7"/>
        <v>10</v>
      </c>
      <c r="Z20" s="23" t="s">
        <v>110</v>
      </c>
      <c r="AA20" s="28">
        <f t="shared" si="8"/>
        <v>10</v>
      </c>
      <c r="AB20" s="23" t="s">
        <v>116</v>
      </c>
      <c r="AC20" s="28">
        <f t="shared" si="9"/>
        <v>10</v>
      </c>
      <c r="AD20" s="23" t="s">
        <v>118</v>
      </c>
      <c r="AE20" s="28">
        <f t="shared" si="10"/>
        <v>20</v>
      </c>
      <c r="AF20" s="23" t="s">
        <v>121</v>
      </c>
      <c r="AG20" s="28">
        <f t="shared" si="11"/>
        <v>0</v>
      </c>
      <c r="AH20" s="28">
        <f t="shared" si="16"/>
        <v>50</v>
      </c>
      <c r="AI20" s="28" t="str">
        <f t="shared" si="17"/>
        <v>1</v>
      </c>
      <c r="AJ20" s="29">
        <f t="shared" si="22"/>
        <v>3</v>
      </c>
      <c r="AK20" s="28" t="str">
        <f t="shared" si="19"/>
        <v>1</v>
      </c>
      <c r="AL20" s="29">
        <f t="shared" si="23"/>
        <v>2</v>
      </c>
      <c r="AM20" s="28">
        <f t="shared" si="24"/>
        <v>6</v>
      </c>
      <c r="AN20" s="23" t="str">
        <f t="shared" si="12"/>
        <v>Zona de riesgo moderada</v>
      </c>
      <c r="AO20" s="23" t="str">
        <f t="shared" si="13"/>
        <v>Reducir el riesgo</v>
      </c>
      <c r="AP20" s="49" t="s">
        <v>232</v>
      </c>
      <c r="AQ20" s="49" t="s">
        <v>263</v>
      </c>
      <c r="AR20" s="67">
        <v>43191</v>
      </c>
      <c r="AS20" s="49" t="s">
        <v>261</v>
      </c>
      <c r="AT20" s="49" t="s">
        <v>197</v>
      </c>
    </row>
    <row r="21" spans="1:46" ht="69" customHeight="1">
      <c r="A21" s="49" t="s">
        <v>133</v>
      </c>
      <c r="B21" s="34"/>
      <c r="C21" s="49"/>
      <c r="D21" s="31" t="s">
        <v>18</v>
      </c>
      <c r="E21" s="49" t="s">
        <v>217</v>
      </c>
      <c r="F21" s="49" t="s">
        <v>215</v>
      </c>
      <c r="G21" s="31" t="s">
        <v>16</v>
      </c>
      <c r="H21" s="49" t="s">
        <v>218</v>
      </c>
      <c r="I21" s="49" t="s">
        <v>219</v>
      </c>
      <c r="J21" s="31" t="s">
        <v>17</v>
      </c>
      <c r="K21" s="22" t="s">
        <v>69</v>
      </c>
      <c r="L21" s="21" t="str">
        <f t="shared" si="0"/>
        <v>Moderado</v>
      </c>
      <c r="M21" s="21">
        <f t="shared" si="1"/>
        <v>3</v>
      </c>
      <c r="N21" s="23" t="s">
        <v>55</v>
      </c>
      <c r="O21" s="23" t="str">
        <f t="shared" si="14"/>
        <v>Raro</v>
      </c>
      <c r="P21" s="23">
        <f t="shared" si="15"/>
        <v>1</v>
      </c>
      <c r="Q21" s="23">
        <f t="shared" ref="Q21" si="28">+M21*P21</f>
        <v>3</v>
      </c>
      <c r="R21" s="23" t="str">
        <f t="shared" si="3"/>
        <v>B</v>
      </c>
      <c r="S21" s="23" t="str">
        <f t="shared" si="4"/>
        <v>Zona de riesgo baja</v>
      </c>
      <c r="T21" s="23" t="str">
        <f t="shared" si="5"/>
        <v>Zona de riesgo baja</v>
      </c>
      <c r="U21" s="23" t="str">
        <f t="shared" si="6"/>
        <v>Asumir el riesgo</v>
      </c>
      <c r="V21" s="63" t="s">
        <v>233</v>
      </c>
      <c r="W21" s="21" t="s">
        <v>5</v>
      </c>
      <c r="X21" s="23" t="s">
        <v>111</v>
      </c>
      <c r="Y21" s="28">
        <f t="shared" si="7"/>
        <v>20</v>
      </c>
      <c r="Z21" s="23" t="s">
        <v>114</v>
      </c>
      <c r="AA21" s="28">
        <f t="shared" si="8"/>
        <v>0</v>
      </c>
      <c r="AB21" s="23" t="s">
        <v>115</v>
      </c>
      <c r="AC21" s="28">
        <f t="shared" si="9"/>
        <v>20</v>
      </c>
      <c r="AD21" s="23" t="s">
        <v>118</v>
      </c>
      <c r="AE21" s="28">
        <f t="shared" si="10"/>
        <v>20</v>
      </c>
      <c r="AF21" s="23" t="s">
        <v>120</v>
      </c>
      <c r="AG21" s="28">
        <f t="shared" si="11"/>
        <v>20</v>
      </c>
      <c r="AH21" s="28">
        <f t="shared" ref="AH21:AH45" si="29">SUM(Y21+AA21+AC21+AE21+AG21)</f>
        <v>80</v>
      </c>
      <c r="AI21" s="28" t="str">
        <f t="shared" si="17"/>
        <v>2</v>
      </c>
      <c r="AJ21" s="29">
        <f t="shared" ref="AJ21:AJ22" si="30">IF(W21="Impacto",(M21-AI21),M21)</f>
        <v>3</v>
      </c>
      <c r="AK21" s="28" t="str">
        <f t="shared" ref="AK21:AK22" si="31">IF(AH21&lt;50,"0",IF(AH21&gt;75,"2","1"))</f>
        <v>2</v>
      </c>
      <c r="AL21" s="29">
        <f t="shared" ref="AL21:AL22" si="32">IF(W21="Probabilidad",(P21-AK21),P21)</f>
        <v>-1</v>
      </c>
      <c r="AM21" s="28">
        <f t="shared" ref="AM21:AM22" si="33">+AJ21*AL21</f>
        <v>-3</v>
      </c>
      <c r="AN21" s="23" t="str">
        <f t="shared" si="12"/>
        <v>Zona de riesgo baja</v>
      </c>
      <c r="AO21" s="23" t="str">
        <f t="shared" si="13"/>
        <v>Asumir el riesgo</v>
      </c>
      <c r="AP21" s="49" t="s">
        <v>264</v>
      </c>
      <c r="AQ21" s="49" t="s">
        <v>194</v>
      </c>
      <c r="AR21" s="67" t="s">
        <v>195</v>
      </c>
      <c r="AS21" s="49" t="s">
        <v>261</v>
      </c>
      <c r="AT21" s="49" t="s">
        <v>197</v>
      </c>
    </row>
    <row r="22" spans="1:46" ht="69" customHeight="1">
      <c r="A22" s="49" t="s">
        <v>133</v>
      </c>
      <c r="B22" s="34"/>
      <c r="C22" s="49" t="s">
        <v>220</v>
      </c>
      <c r="D22" s="31" t="s">
        <v>18</v>
      </c>
      <c r="E22" s="49" t="s">
        <v>221</v>
      </c>
      <c r="F22" s="68" t="s">
        <v>222</v>
      </c>
      <c r="G22" s="31" t="s">
        <v>16</v>
      </c>
      <c r="H22" s="49" t="s">
        <v>223</v>
      </c>
      <c r="I22" s="68" t="s">
        <v>224</v>
      </c>
      <c r="J22" s="31" t="s">
        <v>17</v>
      </c>
      <c r="K22" s="21" t="s">
        <v>69</v>
      </c>
      <c r="L22" s="21" t="str">
        <f t="shared" si="0"/>
        <v>Moderado</v>
      </c>
      <c r="M22" s="21">
        <f t="shared" si="1"/>
        <v>3</v>
      </c>
      <c r="N22" s="23" t="s">
        <v>54</v>
      </c>
      <c r="O22" s="23" t="str">
        <f t="shared" si="14"/>
        <v>Improbable</v>
      </c>
      <c r="P22" s="23">
        <f t="shared" si="15"/>
        <v>2</v>
      </c>
      <c r="Q22" s="23">
        <f t="shared" ref="Q22" si="34">+M22*P22</f>
        <v>6</v>
      </c>
      <c r="R22" s="23" t="str">
        <f t="shared" si="3"/>
        <v>M</v>
      </c>
      <c r="S22" s="23" t="str">
        <f t="shared" si="4"/>
        <v>Zona de riesgo moderada</v>
      </c>
      <c r="T22" s="23" t="str">
        <f t="shared" si="5"/>
        <v>Zona de riesgo moderada</v>
      </c>
      <c r="U22" s="23" t="str">
        <f t="shared" si="6"/>
        <v>Reducir el riesgo</v>
      </c>
      <c r="V22" s="63" t="s">
        <v>234</v>
      </c>
      <c r="W22" s="21" t="s">
        <v>5</v>
      </c>
      <c r="X22" s="23" t="s">
        <v>111</v>
      </c>
      <c r="Y22" s="28">
        <f t="shared" si="7"/>
        <v>20</v>
      </c>
      <c r="Z22" s="23" t="s">
        <v>113</v>
      </c>
      <c r="AA22" s="28">
        <f t="shared" si="8"/>
        <v>20</v>
      </c>
      <c r="AB22" s="23" t="s">
        <v>115</v>
      </c>
      <c r="AC22" s="28">
        <f t="shared" si="9"/>
        <v>20</v>
      </c>
      <c r="AD22" s="23" t="s">
        <v>118</v>
      </c>
      <c r="AE22" s="28">
        <f t="shared" si="10"/>
        <v>20</v>
      </c>
      <c r="AF22" s="23" t="s">
        <v>120</v>
      </c>
      <c r="AG22" s="28">
        <f t="shared" si="11"/>
        <v>20</v>
      </c>
      <c r="AH22" s="28">
        <f t="shared" si="29"/>
        <v>100</v>
      </c>
      <c r="AI22" s="28" t="str">
        <f t="shared" si="17"/>
        <v>2</v>
      </c>
      <c r="AJ22" s="29">
        <f t="shared" si="30"/>
        <v>3</v>
      </c>
      <c r="AK22" s="28" t="str">
        <f t="shared" si="31"/>
        <v>2</v>
      </c>
      <c r="AL22" s="29">
        <f t="shared" si="32"/>
        <v>0</v>
      </c>
      <c r="AM22" s="28">
        <f t="shared" si="33"/>
        <v>0</v>
      </c>
      <c r="AN22" s="23" t="str">
        <f t="shared" si="12"/>
        <v>Zona de riesgo baja</v>
      </c>
      <c r="AO22" s="23" t="str">
        <f t="shared" si="13"/>
        <v>Asumir el riesgo</v>
      </c>
      <c r="AP22" s="49" t="s">
        <v>265</v>
      </c>
      <c r="AQ22" s="49" t="s">
        <v>260</v>
      </c>
      <c r="AR22" s="67" t="s">
        <v>195</v>
      </c>
      <c r="AS22" s="49" t="s">
        <v>266</v>
      </c>
      <c r="AT22" s="49" t="s">
        <v>197</v>
      </c>
    </row>
    <row r="23" spans="1:46" s="47" customFormat="1" ht="69" customHeight="1">
      <c r="A23" s="49" t="s">
        <v>133</v>
      </c>
      <c r="B23" s="34"/>
      <c r="C23" s="49"/>
      <c r="D23" s="31" t="s">
        <v>18</v>
      </c>
      <c r="E23" s="49" t="s">
        <v>225</v>
      </c>
      <c r="F23" s="68" t="s">
        <v>225</v>
      </c>
      <c r="G23" s="31" t="s">
        <v>16</v>
      </c>
      <c r="H23" s="49" t="s">
        <v>226</v>
      </c>
      <c r="I23" s="68" t="s">
        <v>227</v>
      </c>
      <c r="J23" s="31" t="s">
        <v>17</v>
      </c>
      <c r="K23" s="22" t="s">
        <v>69</v>
      </c>
      <c r="L23" s="21" t="str">
        <f t="shared" ref="L23" si="35">VLOOKUP(K23,Impacto,2,FALSE)</f>
        <v>Moderado</v>
      </c>
      <c r="M23" s="21">
        <f t="shared" ref="M23" si="36">VLOOKUP(L23,Valor,2,FALSE)</f>
        <v>3</v>
      </c>
      <c r="N23" s="23" t="s">
        <v>54</v>
      </c>
      <c r="O23" s="23" t="str">
        <f t="shared" ref="O23" si="37">VLOOKUP(N23,prob,2,FALSE)</f>
        <v>Improbable</v>
      </c>
      <c r="P23" s="23">
        <f t="shared" ref="P23" si="38">VLOOKUP(O23,val,2,FALSE)</f>
        <v>2</v>
      </c>
      <c r="Q23" s="23">
        <f t="shared" ref="Q23" si="39">+M23*P23</f>
        <v>6</v>
      </c>
      <c r="R23" s="23" t="str">
        <f t="shared" ref="R23" si="40">VLOOKUP(Q23,valoracion,2,FALSE)</f>
        <v>M</v>
      </c>
      <c r="S23" s="23" t="str">
        <f t="shared" ref="S23" si="41">VLOOKUP(R23,zona,2,FALSE)</f>
        <v>Zona de riesgo moderada</v>
      </c>
      <c r="T23" s="23" t="str">
        <f t="shared" ref="T23" si="42">+S23</f>
        <v>Zona de riesgo moderada</v>
      </c>
      <c r="U23" s="23" t="str">
        <f t="shared" ref="U23" si="43">VLOOKUP(T23,respuesta,2,FALSE)</f>
        <v>Reducir el riesgo</v>
      </c>
      <c r="V23" s="63" t="s">
        <v>235</v>
      </c>
      <c r="W23" s="21" t="s">
        <v>5</v>
      </c>
      <c r="X23" s="23" t="s">
        <v>111</v>
      </c>
      <c r="Y23" s="28">
        <f t="shared" si="7"/>
        <v>20</v>
      </c>
      <c r="Z23" s="23" t="s">
        <v>113</v>
      </c>
      <c r="AA23" s="28">
        <f t="shared" si="8"/>
        <v>20</v>
      </c>
      <c r="AB23" s="23" t="s">
        <v>115</v>
      </c>
      <c r="AC23" s="28">
        <f t="shared" si="9"/>
        <v>20</v>
      </c>
      <c r="AD23" s="23" t="s">
        <v>118</v>
      </c>
      <c r="AE23" s="28">
        <f t="shared" si="10"/>
        <v>20</v>
      </c>
      <c r="AF23" s="23" t="s">
        <v>120</v>
      </c>
      <c r="AG23" s="28">
        <f t="shared" si="11"/>
        <v>20</v>
      </c>
      <c r="AH23" s="28">
        <f t="shared" si="29"/>
        <v>100</v>
      </c>
      <c r="AI23" s="28" t="str">
        <f t="shared" si="17"/>
        <v>2</v>
      </c>
      <c r="AJ23" s="29">
        <f t="shared" ref="AJ23" si="44">IF(W23="Impacto",(M23-AI23),M23)</f>
        <v>3</v>
      </c>
      <c r="AK23" s="28" t="str">
        <f t="shared" ref="AK23" si="45">IF(AH23&lt;50,"0",IF(AH23&gt;75,"2","1"))</f>
        <v>2</v>
      </c>
      <c r="AL23" s="29">
        <f t="shared" ref="AL23" si="46">IF(W23="Probabilidad",(P23-AK23),P23)</f>
        <v>0</v>
      </c>
      <c r="AM23" s="28">
        <f t="shared" ref="AM23" si="47">+AJ23*AL23</f>
        <v>0</v>
      </c>
      <c r="AN23" s="23" t="str">
        <f t="shared" ref="AN23" si="48">VLOOKUP(AM23,zonaevaluada1,2,FALSE)</f>
        <v>Zona de riesgo baja</v>
      </c>
      <c r="AO23" s="23" t="str">
        <f t="shared" ref="AO23" si="49">VLOOKUP(AN23,nuevazona,2,FALSE)</f>
        <v>Asumir el riesgo</v>
      </c>
      <c r="AP23" s="49" t="s">
        <v>267</v>
      </c>
      <c r="AQ23" s="49" t="s">
        <v>268</v>
      </c>
      <c r="AR23" s="67" t="s">
        <v>195</v>
      </c>
      <c r="AS23" s="49" t="s">
        <v>269</v>
      </c>
      <c r="AT23" s="49" t="s">
        <v>197</v>
      </c>
    </row>
    <row r="24" spans="1:46" ht="122.25" customHeight="1">
      <c r="A24" s="49" t="s">
        <v>131</v>
      </c>
      <c r="B24" s="34"/>
      <c r="C24" s="49"/>
      <c r="D24" s="31" t="s">
        <v>18</v>
      </c>
      <c r="E24" s="49" t="s">
        <v>270</v>
      </c>
      <c r="F24" s="49" t="s">
        <v>271</v>
      </c>
      <c r="G24" s="31" t="s">
        <v>16</v>
      </c>
      <c r="H24" s="49" t="s">
        <v>272</v>
      </c>
      <c r="I24" s="49" t="s">
        <v>273</v>
      </c>
      <c r="J24" s="31" t="s">
        <v>34</v>
      </c>
      <c r="K24" s="22" t="s">
        <v>85</v>
      </c>
      <c r="L24" s="21" t="str">
        <f t="shared" ref="L24" si="50">VLOOKUP(K24,Impacto,2,FALSE)</f>
        <v>Moderado</v>
      </c>
      <c r="M24" s="21">
        <f t="shared" ref="M24" si="51">VLOOKUP(L24,Valor,2,FALSE)</f>
        <v>3</v>
      </c>
      <c r="N24" s="23" t="s">
        <v>56</v>
      </c>
      <c r="O24" s="23" t="str">
        <f t="shared" ref="O24" si="52">VLOOKUP(N24,prob,2,FALSE)</f>
        <v>Posible</v>
      </c>
      <c r="P24" s="23">
        <f t="shared" ref="P24" si="53">VLOOKUP(O24,val,2,FALSE)</f>
        <v>3</v>
      </c>
      <c r="Q24" s="23">
        <f t="shared" ref="Q24" si="54">+M24*P24</f>
        <v>9</v>
      </c>
      <c r="R24" s="23" t="str">
        <f t="shared" ref="R24" si="55">VLOOKUP(Q24,valoracion,2,FALSE)</f>
        <v>A</v>
      </c>
      <c r="S24" s="23" t="str">
        <f t="shared" ref="S24" si="56">VLOOKUP(R24,zona,2,FALSE)</f>
        <v>Zona de riesgo alta</v>
      </c>
      <c r="T24" s="23" t="str">
        <f t="shared" ref="T24" si="57">+S24</f>
        <v>Zona de riesgo alta</v>
      </c>
      <c r="U24" s="23" t="str">
        <f t="shared" ref="U24" si="58">VLOOKUP(T24,respuesta,2,FALSE)</f>
        <v>Compartir o transferir el riesgo</v>
      </c>
      <c r="V24" s="49" t="s">
        <v>281</v>
      </c>
      <c r="W24" s="21" t="s">
        <v>5</v>
      </c>
      <c r="X24" s="23" t="s">
        <v>110</v>
      </c>
      <c r="Y24" s="28">
        <f t="shared" si="7"/>
        <v>10</v>
      </c>
      <c r="Z24" s="23" t="s">
        <v>114</v>
      </c>
      <c r="AA24" s="28">
        <f t="shared" si="8"/>
        <v>0</v>
      </c>
      <c r="AB24" s="23" t="s">
        <v>116</v>
      </c>
      <c r="AC24" s="28">
        <f t="shared" si="9"/>
        <v>10</v>
      </c>
      <c r="AD24" s="23" t="s">
        <v>118</v>
      </c>
      <c r="AE24" s="28">
        <f t="shared" si="10"/>
        <v>20</v>
      </c>
      <c r="AF24" s="23" t="s">
        <v>121</v>
      </c>
      <c r="AG24" s="28">
        <f t="shared" si="11"/>
        <v>0</v>
      </c>
      <c r="AH24" s="28">
        <f t="shared" si="29"/>
        <v>40</v>
      </c>
      <c r="AI24" s="28" t="str">
        <f t="shared" si="17"/>
        <v>0</v>
      </c>
      <c r="AJ24" s="29">
        <f t="shared" ref="AJ24:AJ80" si="59">IF(W24="Impacto",(M24-AI24),M24)</f>
        <v>3</v>
      </c>
      <c r="AK24" s="28" t="str">
        <f t="shared" ref="AK24:AK80" si="60">IF(AH24&lt;50,"0",IF(AH24&gt;75,"2","1"))</f>
        <v>0</v>
      </c>
      <c r="AL24" s="29">
        <f t="shared" ref="AL24:AL80" si="61">IF(W24="Probabilidad",(P24-AK24),P24)</f>
        <v>3</v>
      </c>
      <c r="AM24" s="28">
        <f t="shared" ref="AM24:AM80" si="62">+AJ24*AL24</f>
        <v>9</v>
      </c>
      <c r="AN24" s="23" t="str">
        <f t="shared" ref="AN24:AN80" si="63">VLOOKUP(AM24,zonaevaluada1,2,FALSE)</f>
        <v>Zona de riesgo alta</v>
      </c>
      <c r="AO24" s="23" t="str">
        <f t="shared" ref="AO24:AO80" si="64">VLOOKUP(AN24,nuevazona,2,FALSE)</f>
        <v>Compartir o transferir el riesgo</v>
      </c>
      <c r="AP24" s="49" t="s">
        <v>284</v>
      </c>
      <c r="AQ24" s="49" t="s">
        <v>285</v>
      </c>
      <c r="AR24" s="69" t="s">
        <v>286</v>
      </c>
      <c r="AS24" s="49" t="s">
        <v>287</v>
      </c>
      <c r="AT24" s="49" t="s">
        <v>197</v>
      </c>
    </row>
    <row r="25" spans="1:46" s="47" customFormat="1" ht="120" customHeight="1">
      <c r="A25" s="49" t="s">
        <v>131</v>
      </c>
      <c r="B25" s="34"/>
      <c r="C25" s="49"/>
      <c r="D25" s="31" t="s">
        <v>18</v>
      </c>
      <c r="E25" s="49" t="s">
        <v>274</v>
      </c>
      <c r="F25" s="49" t="s">
        <v>275</v>
      </c>
      <c r="G25" s="31" t="s">
        <v>16</v>
      </c>
      <c r="H25" s="49" t="s">
        <v>276</v>
      </c>
      <c r="I25" s="49" t="s">
        <v>277</v>
      </c>
      <c r="J25" s="31" t="s">
        <v>34</v>
      </c>
      <c r="K25" s="22" t="s">
        <v>85</v>
      </c>
      <c r="L25" s="21" t="str">
        <f t="shared" ref="L25" si="65">VLOOKUP(K25,Impacto,2,FALSE)</f>
        <v>Moderado</v>
      </c>
      <c r="M25" s="21">
        <f t="shared" ref="M25" si="66">VLOOKUP(L25,Valor,2,FALSE)</f>
        <v>3</v>
      </c>
      <c r="N25" s="23" t="s">
        <v>56</v>
      </c>
      <c r="O25" s="23" t="str">
        <f t="shared" ref="O25" si="67">VLOOKUP(N25,prob,2,FALSE)</f>
        <v>Posible</v>
      </c>
      <c r="P25" s="23">
        <f t="shared" ref="P25" si="68">VLOOKUP(O25,val,2,FALSE)</f>
        <v>3</v>
      </c>
      <c r="Q25" s="23">
        <f t="shared" ref="Q25" si="69">+M25*P25</f>
        <v>9</v>
      </c>
      <c r="R25" s="23" t="str">
        <f t="shared" ref="R25" si="70">VLOOKUP(Q25,valoracion,2,FALSE)</f>
        <v>A</v>
      </c>
      <c r="S25" s="23" t="str">
        <f t="shared" ref="S25" si="71">VLOOKUP(R25,zona,2,FALSE)</f>
        <v>Zona de riesgo alta</v>
      </c>
      <c r="T25" s="23" t="str">
        <f t="shared" ref="T25" si="72">+S25</f>
        <v>Zona de riesgo alta</v>
      </c>
      <c r="U25" s="23" t="str">
        <f t="shared" ref="U25" si="73">VLOOKUP(T25,respuesta,2,FALSE)</f>
        <v>Compartir o transferir el riesgo</v>
      </c>
      <c r="V25" s="49" t="s">
        <v>282</v>
      </c>
      <c r="W25" s="21" t="s">
        <v>5</v>
      </c>
      <c r="X25" s="23" t="s">
        <v>110</v>
      </c>
      <c r="Y25" s="28">
        <f t="shared" si="7"/>
        <v>10</v>
      </c>
      <c r="Z25" s="23" t="s">
        <v>110</v>
      </c>
      <c r="AA25" s="28">
        <f t="shared" si="8"/>
        <v>10</v>
      </c>
      <c r="AB25" s="23" t="s">
        <v>116</v>
      </c>
      <c r="AC25" s="28">
        <f t="shared" si="9"/>
        <v>10</v>
      </c>
      <c r="AD25" s="23" t="s">
        <v>118</v>
      </c>
      <c r="AE25" s="28">
        <f t="shared" si="10"/>
        <v>20</v>
      </c>
      <c r="AF25" s="23" t="s">
        <v>121</v>
      </c>
      <c r="AG25" s="28">
        <f t="shared" si="11"/>
        <v>0</v>
      </c>
      <c r="AH25" s="28">
        <f t="shared" si="29"/>
        <v>50</v>
      </c>
      <c r="AI25" s="28" t="str">
        <f t="shared" si="17"/>
        <v>1</v>
      </c>
      <c r="AJ25" s="29">
        <v>3</v>
      </c>
      <c r="AK25" s="28" t="str">
        <f t="shared" ref="AK25" si="74">IF(AH25&lt;50,"0",IF(AH25&gt;75,"2","1"))</f>
        <v>1</v>
      </c>
      <c r="AL25" s="29">
        <f t="shared" ref="AL25" si="75">IF(W25="Probabilidad",(P25-AK25),P25)</f>
        <v>2</v>
      </c>
      <c r="AM25" s="28">
        <f t="shared" ref="AM25" si="76">+AJ25*AL25</f>
        <v>6</v>
      </c>
      <c r="AN25" s="23" t="str">
        <f t="shared" ref="AN25" si="77">VLOOKUP(AM25,zonaevaluada1,2,FALSE)</f>
        <v>Zona de riesgo moderada</v>
      </c>
      <c r="AO25" s="23" t="str">
        <f t="shared" ref="AO25" si="78">VLOOKUP(AN25,nuevazona,2,FALSE)</f>
        <v>Reducir el riesgo</v>
      </c>
      <c r="AP25" s="49" t="s">
        <v>288</v>
      </c>
      <c r="AQ25" s="49" t="s">
        <v>289</v>
      </c>
      <c r="AR25" s="69" t="s">
        <v>286</v>
      </c>
      <c r="AS25" s="49" t="s">
        <v>290</v>
      </c>
      <c r="AT25" s="49" t="s">
        <v>197</v>
      </c>
    </row>
    <row r="26" spans="1:46" ht="89.25" customHeight="1">
      <c r="A26" s="49" t="s">
        <v>131</v>
      </c>
      <c r="B26" s="34"/>
      <c r="C26" s="49"/>
      <c r="D26" s="31" t="s">
        <v>18</v>
      </c>
      <c r="E26" s="49" t="s">
        <v>199</v>
      </c>
      <c r="F26" s="49" t="s">
        <v>278</v>
      </c>
      <c r="G26" s="31" t="s">
        <v>16</v>
      </c>
      <c r="H26" s="49" t="s">
        <v>279</v>
      </c>
      <c r="I26" s="49" t="s">
        <v>280</v>
      </c>
      <c r="J26" s="31" t="s">
        <v>17</v>
      </c>
      <c r="K26" s="21" t="s">
        <v>69</v>
      </c>
      <c r="L26" s="21" t="str">
        <f t="shared" ref="L26:L31" si="79">VLOOKUP(K26,Impacto,2,FALSE)</f>
        <v>Moderado</v>
      </c>
      <c r="M26" s="21">
        <f t="shared" ref="M26:M31" si="80">VLOOKUP(L26,Valor,2,FALSE)</f>
        <v>3</v>
      </c>
      <c r="N26" s="23" t="s">
        <v>56</v>
      </c>
      <c r="O26" s="23" t="str">
        <f t="shared" ref="O26:O31" si="81">VLOOKUP(N26,prob,2,FALSE)</f>
        <v>Posible</v>
      </c>
      <c r="P26" s="23">
        <f t="shared" ref="P26:P31" si="82">VLOOKUP(O26,val,2,FALSE)</f>
        <v>3</v>
      </c>
      <c r="Q26" s="23">
        <f t="shared" ref="Q26:Q31" si="83">+M26*P26</f>
        <v>9</v>
      </c>
      <c r="R26" s="23" t="str">
        <f t="shared" ref="R26:R31" si="84">VLOOKUP(Q26,valoracion,2,FALSE)</f>
        <v>A</v>
      </c>
      <c r="S26" s="23" t="str">
        <f t="shared" ref="S26:S31" si="85">VLOOKUP(R26,zona,2,FALSE)</f>
        <v>Zona de riesgo alta</v>
      </c>
      <c r="T26" s="23" t="str">
        <f t="shared" ref="T26:T31" si="86">+S26</f>
        <v>Zona de riesgo alta</v>
      </c>
      <c r="U26" s="23" t="str">
        <f t="shared" ref="U26:U31" si="87">VLOOKUP(T26,respuesta,2,FALSE)</f>
        <v>Compartir o transferir el riesgo</v>
      </c>
      <c r="V26" s="49" t="s">
        <v>283</v>
      </c>
      <c r="W26" s="21" t="s">
        <v>4</v>
      </c>
      <c r="X26" s="23" t="s">
        <v>110</v>
      </c>
      <c r="Y26" s="28">
        <f t="shared" si="7"/>
        <v>10</v>
      </c>
      <c r="Z26" s="23" t="s">
        <v>110</v>
      </c>
      <c r="AA26" s="28">
        <f t="shared" si="8"/>
        <v>10</v>
      </c>
      <c r="AB26" s="23" t="s">
        <v>116</v>
      </c>
      <c r="AC26" s="28">
        <f t="shared" si="9"/>
        <v>10</v>
      </c>
      <c r="AD26" s="23" t="s">
        <v>118</v>
      </c>
      <c r="AE26" s="28">
        <f t="shared" si="10"/>
        <v>20</v>
      </c>
      <c r="AF26" s="23" t="s">
        <v>121</v>
      </c>
      <c r="AG26" s="28">
        <f t="shared" si="11"/>
        <v>0</v>
      </c>
      <c r="AH26" s="28">
        <f t="shared" si="29"/>
        <v>50</v>
      </c>
      <c r="AI26" s="28" t="str">
        <f t="shared" si="17"/>
        <v>1</v>
      </c>
      <c r="AJ26" s="29">
        <f t="shared" ref="AJ26" si="88">IF(W26="Impacto",(M26-AI26),M26)</f>
        <v>2</v>
      </c>
      <c r="AK26" s="28" t="str">
        <f t="shared" ref="AK26" si="89">IF(AH26&lt;50,"0",IF(AH26&gt;75,"2","1"))</f>
        <v>1</v>
      </c>
      <c r="AL26" s="29">
        <f t="shared" ref="AL26" si="90">IF(W26="Probabilidad",(P26-AK26),P26)</f>
        <v>3</v>
      </c>
      <c r="AM26" s="28">
        <f t="shared" ref="AM26" si="91">+AJ26*AL26</f>
        <v>6</v>
      </c>
      <c r="AN26" s="23" t="str">
        <f t="shared" ref="AN26" si="92">VLOOKUP(AM26,zonaevaluada1,2,FALSE)</f>
        <v>Zona de riesgo moderada</v>
      </c>
      <c r="AO26" s="23" t="str">
        <f t="shared" ref="AO26" si="93">VLOOKUP(AN26,nuevazona,2,FALSE)</f>
        <v>Reducir el riesgo</v>
      </c>
      <c r="AP26" s="49" t="s">
        <v>291</v>
      </c>
      <c r="AQ26" s="49" t="s">
        <v>289</v>
      </c>
      <c r="AR26" s="69">
        <v>43465</v>
      </c>
      <c r="AS26" s="49" t="s">
        <v>292</v>
      </c>
      <c r="AT26" s="49" t="s">
        <v>293</v>
      </c>
    </row>
    <row r="27" spans="1:46" ht="134.25" customHeight="1">
      <c r="A27" s="49" t="s">
        <v>135</v>
      </c>
      <c r="B27" s="34"/>
      <c r="C27" s="49"/>
      <c r="D27" s="31" t="s">
        <v>18</v>
      </c>
      <c r="E27" s="49" t="s">
        <v>294</v>
      </c>
      <c r="F27" s="49" t="s">
        <v>295</v>
      </c>
      <c r="G27" s="31" t="s">
        <v>16</v>
      </c>
      <c r="H27" s="49" t="s">
        <v>296</v>
      </c>
      <c r="I27" s="49" t="s">
        <v>297</v>
      </c>
      <c r="J27" s="21" t="s">
        <v>16</v>
      </c>
      <c r="K27" s="21" t="s">
        <v>75</v>
      </c>
      <c r="L27" s="21" t="str">
        <f t="shared" si="79"/>
        <v>Moderado</v>
      </c>
      <c r="M27" s="21">
        <f t="shared" si="80"/>
        <v>3</v>
      </c>
      <c r="N27" s="23" t="s">
        <v>55</v>
      </c>
      <c r="O27" s="23" t="str">
        <f t="shared" si="81"/>
        <v>Raro</v>
      </c>
      <c r="P27" s="23">
        <f t="shared" si="82"/>
        <v>1</v>
      </c>
      <c r="Q27" s="23">
        <f t="shared" si="83"/>
        <v>3</v>
      </c>
      <c r="R27" s="23" t="str">
        <f t="shared" si="84"/>
        <v>B</v>
      </c>
      <c r="S27" s="23" t="str">
        <f t="shared" si="85"/>
        <v>Zona de riesgo baja</v>
      </c>
      <c r="T27" s="23" t="str">
        <f t="shared" si="86"/>
        <v>Zona de riesgo baja</v>
      </c>
      <c r="U27" s="23" t="str">
        <f t="shared" si="87"/>
        <v>Asumir el riesgo</v>
      </c>
      <c r="V27" s="49" t="s">
        <v>318</v>
      </c>
      <c r="W27" s="36" t="s">
        <v>4</v>
      </c>
      <c r="X27" s="37" t="s">
        <v>111</v>
      </c>
      <c r="Y27" s="28">
        <f t="shared" ref="Y27" si="94">VLOOKUP(X27,valor1,2,FALSE)</f>
        <v>20</v>
      </c>
      <c r="Z27" s="23" t="s">
        <v>113</v>
      </c>
      <c r="AA27" s="28">
        <f t="shared" ref="AA27" si="95">VLOOKUP(Z27,valor2,2,FALSE)</f>
        <v>20</v>
      </c>
      <c r="AB27" s="23" t="s">
        <v>115</v>
      </c>
      <c r="AC27" s="28">
        <f t="shared" ref="AC27" si="96">VLOOKUP(AB27,valor3,2,FALSE)</f>
        <v>20</v>
      </c>
      <c r="AD27" s="23" t="s">
        <v>118</v>
      </c>
      <c r="AE27" s="28">
        <f t="shared" ref="AE27" si="97">VLOOKUP(AD27,valor4,2,FALSE)</f>
        <v>20</v>
      </c>
      <c r="AF27" s="23" t="s">
        <v>120</v>
      </c>
      <c r="AG27" s="28">
        <f t="shared" ref="AG27" si="98">VLOOKUP(AF27,valor5,2,FALSE)</f>
        <v>20</v>
      </c>
      <c r="AH27" s="28">
        <f t="shared" ref="AH27" si="99">SUM(Y27+AA27+AC27+AE27+AG27)</f>
        <v>100</v>
      </c>
      <c r="AI27" s="28" t="str">
        <f t="shared" ref="AI27" si="100">IF(AH27&lt;50,"0",IF(AH27&gt;75,"2","1"))</f>
        <v>2</v>
      </c>
      <c r="AJ27" s="29">
        <f t="shared" si="59"/>
        <v>1</v>
      </c>
      <c r="AK27" s="28" t="str">
        <f t="shared" si="60"/>
        <v>2</v>
      </c>
      <c r="AL27" s="29">
        <f t="shared" si="61"/>
        <v>1</v>
      </c>
      <c r="AM27" s="28">
        <f t="shared" si="62"/>
        <v>1</v>
      </c>
      <c r="AN27" s="23" t="str">
        <f t="shared" si="63"/>
        <v>Zona de riesgo baja</v>
      </c>
      <c r="AO27" s="23" t="str">
        <f t="shared" si="64"/>
        <v>Asumir el riesgo</v>
      </c>
      <c r="AP27" s="49" t="s">
        <v>324</v>
      </c>
      <c r="AQ27" s="49" t="s">
        <v>242</v>
      </c>
      <c r="AR27" s="67" t="s">
        <v>195</v>
      </c>
      <c r="AS27" s="49" t="s">
        <v>325</v>
      </c>
      <c r="AT27" s="49" t="s">
        <v>197</v>
      </c>
    </row>
    <row r="28" spans="1:46" ht="122.25" customHeight="1">
      <c r="A28" s="49" t="s">
        <v>135</v>
      </c>
      <c r="B28" s="34"/>
      <c r="C28" s="49"/>
      <c r="D28" s="31" t="s">
        <v>18</v>
      </c>
      <c r="E28" s="49" t="s">
        <v>298</v>
      </c>
      <c r="F28" s="49" t="s">
        <v>299</v>
      </c>
      <c r="G28" s="31" t="s">
        <v>16</v>
      </c>
      <c r="H28" s="49" t="s">
        <v>300</v>
      </c>
      <c r="I28" s="49" t="s">
        <v>301</v>
      </c>
      <c r="J28" s="21" t="s">
        <v>17</v>
      </c>
      <c r="K28" s="31" t="s">
        <v>69</v>
      </c>
      <c r="L28" s="21" t="str">
        <f t="shared" ref="L28:L29" si="101">VLOOKUP(K28,Impacto,2,FALSE)</f>
        <v>Moderado</v>
      </c>
      <c r="M28" s="21">
        <f t="shared" ref="M28:M29" si="102">VLOOKUP(L28,Valor,2,FALSE)</f>
        <v>3</v>
      </c>
      <c r="N28" s="23" t="s">
        <v>54</v>
      </c>
      <c r="O28" s="23" t="str">
        <f t="shared" ref="O28:O29" si="103">VLOOKUP(N28,prob,2,FALSE)</f>
        <v>Improbable</v>
      </c>
      <c r="P28" s="23">
        <f t="shared" ref="P28:P29" si="104">VLOOKUP(O28,val,2,FALSE)</f>
        <v>2</v>
      </c>
      <c r="Q28" s="23">
        <f t="shared" ref="Q28:Q29" si="105">+M28*P28</f>
        <v>6</v>
      </c>
      <c r="R28" s="23" t="str">
        <f t="shared" ref="R28:R29" si="106">VLOOKUP(Q28,valoracion,2,FALSE)</f>
        <v>M</v>
      </c>
      <c r="S28" s="23" t="str">
        <f t="shared" ref="S28:S29" si="107">VLOOKUP(R28,zona,2,FALSE)</f>
        <v>Zona de riesgo moderada</v>
      </c>
      <c r="T28" s="23" t="str">
        <f t="shared" ref="T28:T29" si="108">+S28</f>
        <v>Zona de riesgo moderada</v>
      </c>
      <c r="U28" s="23" t="str">
        <f t="shared" ref="U28:U29" si="109">VLOOKUP(T28,respuesta,2,FALSE)</f>
        <v>Reducir el riesgo</v>
      </c>
      <c r="V28" s="49" t="s">
        <v>319</v>
      </c>
      <c r="W28" s="23" t="s">
        <v>5</v>
      </c>
      <c r="X28" s="37" t="s">
        <v>111</v>
      </c>
      <c r="Y28" s="28"/>
      <c r="Z28" s="23" t="s">
        <v>113</v>
      </c>
      <c r="AA28" s="28"/>
      <c r="AB28" s="23" t="s">
        <v>115</v>
      </c>
      <c r="AC28" s="28"/>
      <c r="AD28" s="23" t="s">
        <v>118</v>
      </c>
      <c r="AE28" s="28"/>
      <c r="AF28" s="23" t="s">
        <v>120</v>
      </c>
      <c r="AG28" s="28"/>
      <c r="AH28" s="28"/>
      <c r="AI28" s="28"/>
      <c r="AJ28" s="29">
        <v>3</v>
      </c>
      <c r="AK28" s="28" t="str">
        <f t="shared" ref="AK28" si="110">IF(AH28&lt;50,"0",IF(AH28&gt;75,"2","1"))</f>
        <v>0</v>
      </c>
      <c r="AL28" s="29">
        <f t="shared" ref="AL28" si="111">IF(W28="Probabilidad",(P28-AK28),P28)</f>
        <v>2</v>
      </c>
      <c r="AM28" s="28">
        <f t="shared" ref="AM28" si="112">+AJ28*AL28</f>
        <v>6</v>
      </c>
      <c r="AN28" s="23" t="str">
        <f t="shared" ref="AN28" si="113">VLOOKUP(AM28,zonaevaluada1,2,FALSE)</f>
        <v>Zona de riesgo moderada</v>
      </c>
      <c r="AO28" s="23" t="str">
        <f t="shared" ref="AO28" si="114">VLOOKUP(AN28,nuevazona,2,FALSE)</f>
        <v>Reducir el riesgo</v>
      </c>
      <c r="AP28" s="49" t="s">
        <v>326</v>
      </c>
      <c r="AQ28" s="49" t="s">
        <v>242</v>
      </c>
      <c r="AR28" s="67" t="s">
        <v>195</v>
      </c>
      <c r="AS28" s="49" t="s">
        <v>327</v>
      </c>
      <c r="AT28" s="49" t="s">
        <v>197</v>
      </c>
    </row>
    <row r="29" spans="1:46" ht="87.75" customHeight="1">
      <c r="A29" s="49" t="s">
        <v>135</v>
      </c>
      <c r="B29" s="34"/>
      <c r="C29" s="49"/>
      <c r="D29" s="31" t="s">
        <v>18</v>
      </c>
      <c r="E29" s="49" t="s">
        <v>302</v>
      </c>
      <c r="F29" s="49" t="s">
        <v>303</v>
      </c>
      <c r="G29" s="31" t="s">
        <v>16</v>
      </c>
      <c r="H29" s="49" t="s">
        <v>304</v>
      </c>
      <c r="I29" s="49" t="s">
        <v>305</v>
      </c>
      <c r="J29" s="35" t="s">
        <v>40</v>
      </c>
      <c r="K29" s="21" t="s">
        <v>81</v>
      </c>
      <c r="L29" s="21" t="str">
        <f t="shared" si="101"/>
        <v>Mayor</v>
      </c>
      <c r="M29" s="21">
        <f t="shared" si="102"/>
        <v>4</v>
      </c>
      <c r="N29" s="23" t="s">
        <v>56</v>
      </c>
      <c r="O29" s="23" t="str">
        <f t="shared" si="103"/>
        <v>Posible</v>
      </c>
      <c r="P29" s="23">
        <f t="shared" si="104"/>
        <v>3</v>
      </c>
      <c r="Q29" s="23">
        <f t="shared" si="105"/>
        <v>12</v>
      </c>
      <c r="R29" s="23" t="str">
        <f t="shared" si="106"/>
        <v>A</v>
      </c>
      <c r="S29" s="23" t="str">
        <f t="shared" si="107"/>
        <v>Zona de riesgo alta</v>
      </c>
      <c r="T29" s="23" t="str">
        <f t="shared" si="108"/>
        <v>Zona de riesgo alta</v>
      </c>
      <c r="U29" s="23" t="str">
        <f t="shared" si="109"/>
        <v>Compartir o transferir el riesgo</v>
      </c>
      <c r="V29" s="49" t="s">
        <v>320</v>
      </c>
      <c r="W29" s="21" t="s">
        <v>5</v>
      </c>
      <c r="X29" s="37" t="s">
        <v>111</v>
      </c>
      <c r="Y29" s="28"/>
      <c r="Z29" s="23" t="s">
        <v>113</v>
      </c>
      <c r="AA29" s="28"/>
      <c r="AB29" s="23" t="s">
        <v>117</v>
      </c>
      <c r="AC29" s="28"/>
      <c r="AD29" s="23" t="s">
        <v>118</v>
      </c>
      <c r="AE29" s="28"/>
      <c r="AF29" s="23" t="s">
        <v>120</v>
      </c>
      <c r="AG29" s="28"/>
      <c r="AH29" s="28"/>
      <c r="AI29" s="28"/>
      <c r="AJ29" s="29">
        <v>2</v>
      </c>
      <c r="AK29" s="28" t="str">
        <f t="shared" ref="AK29" si="115">IF(AH29&lt;50,"0",IF(AH29&gt;75,"2","1"))</f>
        <v>0</v>
      </c>
      <c r="AL29" s="29">
        <f t="shared" ref="AL29" si="116">IF(W29="Probabilidad",(P29-AK29),P29)</f>
        <v>3</v>
      </c>
      <c r="AM29" s="28">
        <f t="shared" ref="AM29" si="117">+AJ29*AL29</f>
        <v>6</v>
      </c>
      <c r="AN29" s="23" t="str">
        <f t="shared" ref="AN29" si="118">VLOOKUP(AM29,zonaevaluada1,2,FALSE)</f>
        <v>Zona de riesgo moderada</v>
      </c>
      <c r="AO29" s="23" t="str">
        <f t="shared" ref="AO29" si="119">VLOOKUP(AN29,nuevazona,2,FALSE)</f>
        <v>Reducir el riesgo</v>
      </c>
      <c r="AP29" s="49" t="s">
        <v>328</v>
      </c>
      <c r="AQ29" s="49" t="s">
        <v>329</v>
      </c>
      <c r="AR29" s="67" t="s">
        <v>195</v>
      </c>
      <c r="AS29" s="49" t="s">
        <v>330</v>
      </c>
      <c r="AT29" s="49" t="s">
        <v>197</v>
      </c>
    </row>
    <row r="30" spans="1:46" ht="99.75" customHeight="1">
      <c r="A30" s="49" t="s">
        <v>135</v>
      </c>
      <c r="B30" s="34"/>
      <c r="C30" s="49"/>
      <c r="D30" s="31" t="s">
        <v>18</v>
      </c>
      <c r="E30" s="49" t="s">
        <v>306</v>
      </c>
      <c r="F30" s="49" t="s">
        <v>307</v>
      </c>
      <c r="G30" s="31" t="s">
        <v>16</v>
      </c>
      <c r="H30" s="68" t="s">
        <v>308</v>
      </c>
      <c r="I30" s="68" t="s">
        <v>309</v>
      </c>
      <c r="J30" s="21" t="s">
        <v>16</v>
      </c>
      <c r="K30" s="21" t="s">
        <v>75</v>
      </c>
      <c r="L30" s="21" t="str">
        <f t="shared" si="79"/>
        <v>Moderado</v>
      </c>
      <c r="M30" s="21">
        <f t="shared" si="80"/>
        <v>3</v>
      </c>
      <c r="N30" s="23" t="s">
        <v>54</v>
      </c>
      <c r="O30" s="23" t="str">
        <f t="shared" si="81"/>
        <v>Improbable</v>
      </c>
      <c r="P30" s="23">
        <f t="shared" si="82"/>
        <v>2</v>
      </c>
      <c r="Q30" s="23">
        <f t="shared" si="83"/>
        <v>6</v>
      </c>
      <c r="R30" s="23" t="str">
        <f t="shared" si="84"/>
        <v>M</v>
      </c>
      <c r="S30" s="23" t="str">
        <f t="shared" si="85"/>
        <v>Zona de riesgo moderada</v>
      </c>
      <c r="T30" s="23" t="str">
        <f t="shared" si="86"/>
        <v>Zona de riesgo moderada</v>
      </c>
      <c r="U30" s="23" t="str">
        <f t="shared" si="87"/>
        <v>Reducir el riesgo</v>
      </c>
      <c r="V30" s="49" t="s">
        <v>321</v>
      </c>
      <c r="W30" s="21" t="s">
        <v>5</v>
      </c>
      <c r="X30" s="37" t="s">
        <v>111</v>
      </c>
      <c r="Y30" s="28">
        <f t="shared" si="7"/>
        <v>20</v>
      </c>
      <c r="Z30" s="23" t="s">
        <v>113</v>
      </c>
      <c r="AA30" s="28">
        <f t="shared" si="8"/>
        <v>20</v>
      </c>
      <c r="AB30" s="23" t="s">
        <v>115</v>
      </c>
      <c r="AC30" s="28">
        <f t="shared" si="9"/>
        <v>20</v>
      </c>
      <c r="AD30" s="23" t="s">
        <v>118</v>
      </c>
      <c r="AE30" s="28">
        <f t="shared" si="10"/>
        <v>20</v>
      </c>
      <c r="AF30" s="23" t="s">
        <v>120</v>
      </c>
      <c r="AG30" s="28">
        <f t="shared" si="11"/>
        <v>20</v>
      </c>
      <c r="AH30" s="28">
        <f t="shared" si="29"/>
        <v>100</v>
      </c>
      <c r="AI30" s="28" t="str">
        <f t="shared" si="17"/>
        <v>2</v>
      </c>
      <c r="AJ30" s="29">
        <f t="shared" si="59"/>
        <v>3</v>
      </c>
      <c r="AK30" s="28" t="str">
        <f t="shared" si="60"/>
        <v>2</v>
      </c>
      <c r="AL30" s="29">
        <f t="shared" si="61"/>
        <v>0</v>
      </c>
      <c r="AM30" s="28">
        <f t="shared" si="62"/>
        <v>0</v>
      </c>
      <c r="AN30" s="23" t="str">
        <f t="shared" si="63"/>
        <v>Zona de riesgo baja</v>
      </c>
      <c r="AO30" s="23" t="str">
        <f t="shared" si="64"/>
        <v>Asumir el riesgo</v>
      </c>
      <c r="AP30" s="49" t="s">
        <v>331</v>
      </c>
      <c r="AQ30" s="49" t="s">
        <v>329</v>
      </c>
      <c r="AR30" s="67" t="s">
        <v>195</v>
      </c>
      <c r="AS30" s="49" t="s">
        <v>327</v>
      </c>
      <c r="AT30" s="49" t="s">
        <v>197</v>
      </c>
    </row>
    <row r="31" spans="1:46" ht="69" customHeight="1">
      <c r="A31" s="49" t="s">
        <v>135</v>
      </c>
      <c r="B31" s="34" t="s">
        <v>37</v>
      </c>
      <c r="C31" s="49" t="s">
        <v>310</v>
      </c>
      <c r="D31" s="31" t="s">
        <v>18</v>
      </c>
      <c r="E31" s="49"/>
      <c r="F31" s="49" t="s">
        <v>311</v>
      </c>
      <c r="G31" s="31" t="s">
        <v>16</v>
      </c>
      <c r="H31" s="68" t="s">
        <v>312</v>
      </c>
      <c r="I31" s="70" t="s">
        <v>313</v>
      </c>
      <c r="J31" s="31" t="s">
        <v>40</v>
      </c>
      <c r="K31" s="21" t="s">
        <v>81</v>
      </c>
      <c r="L31" s="21" t="str">
        <f t="shared" si="79"/>
        <v>Mayor</v>
      </c>
      <c r="M31" s="21">
        <f t="shared" si="80"/>
        <v>4</v>
      </c>
      <c r="N31" s="23" t="s">
        <v>54</v>
      </c>
      <c r="O31" s="23" t="str">
        <f t="shared" si="81"/>
        <v>Improbable</v>
      </c>
      <c r="P31" s="23">
        <f t="shared" si="82"/>
        <v>2</v>
      </c>
      <c r="Q31" s="23">
        <f t="shared" si="83"/>
        <v>8</v>
      </c>
      <c r="R31" s="23" t="str">
        <f t="shared" si="84"/>
        <v>A</v>
      </c>
      <c r="S31" s="23" t="str">
        <f t="shared" si="85"/>
        <v>Zona de riesgo alta</v>
      </c>
      <c r="T31" s="23" t="str">
        <f t="shared" si="86"/>
        <v>Zona de riesgo alta</v>
      </c>
      <c r="U31" s="23" t="str">
        <f t="shared" si="87"/>
        <v>Compartir o transferir el riesgo</v>
      </c>
      <c r="V31" s="49" t="s">
        <v>322</v>
      </c>
      <c r="W31" s="21" t="s">
        <v>5</v>
      </c>
      <c r="X31" s="37" t="s">
        <v>111</v>
      </c>
      <c r="Y31" s="28">
        <f t="shared" si="7"/>
        <v>20</v>
      </c>
      <c r="Z31" s="23" t="s">
        <v>114</v>
      </c>
      <c r="AA31" s="28">
        <f t="shared" si="8"/>
        <v>0</v>
      </c>
      <c r="AB31" s="23" t="s">
        <v>115</v>
      </c>
      <c r="AC31" s="28">
        <f t="shared" si="9"/>
        <v>20</v>
      </c>
      <c r="AD31" s="23" t="s">
        <v>118</v>
      </c>
      <c r="AE31" s="28">
        <f t="shared" si="10"/>
        <v>20</v>
      </c>
      <c r="AF31" s="23" t="s">
        <v>120</v>
      </c>
      <c r="AG31" s="28">
        <f t="shared" si="11"/>
        <v>20</v>
      </c>
      <c r="AH31" s="28">
        <f t="shared" si="29"/>
        <v>80</v>
      </c>
      <c r="AI31" s="28" t="str">
        <f t="shared" si="17"/>
        <v>2</v>
      </c>
      <c r="AJ31" s="29">
        <f t="shared" si="59"/>
        <v>4</v>
      </c>
      <c r="AK31" s="28" t="str">
        <f t="shared" si="60"/>
        <v>2</v>
      </c>
      <c r="AL31" s="29">
        <f t="shared" si="61"/>
        <v>0</v>
      </c>
      <c r="AM31" s="28">
        <f t="shared" si="62"/>
        <v>0</v>
      </c>
      <c r="AN31" s="23" t="str">
        <f t="shared" si="63"/>
        <v>Zona de riesgo baja</v>
      </c>
      <c r="AO31" s="23" t="str">
        <f t="shared" si="64"/>
        <v>Asumir el riesgo</v>
      </c>
      <c r="AP31" s="49" t="s">
        <v>332</v>
      </c>
      <c r="AQ31" s="49" t="s">
        <v>333</v>
      </c>
      <c r="AR31" s="67" t="s">
        <v>195</v>
      </c>
      <c r="AS31" s="49" t="s">
        <v>334</v>
      </c>
      <c r="AT31" s="49" t="s">
        <v>197</v>
      </c>
    </row>
    <row r="32" spans="1:46" s="41" customFormat="1" ht="69" customHeight="1">
      <c r="A32" s="49" t="s">
        <v>135</v>
      </c>
      <c r="B32" s="34"/>
      <c r="C32" s="49"/>
      <c r="D32" s="31" t="s">
        <v>18</v>
      </c>
      <c r="E32" s="49" t="s">
        <v>314</v>
      </c>
      <c r="F32" s="49" t="s">
        <v>315</v>
      </c>
      <c r="G32" s="31" t="s">
        <v>16</v>
      </c>
      <c r="H32" s="49" t="s">
        <v>316</v>
      </c>
      <c r="I32" s="49" t="s">
        <v>317</v>
      </c>
      <c r="J32" s="40" t="s">
        <v>16</v>
      </c>
      <c r="K32" s="40" t="s">
        <v>75</v>
      </c>
      <c r="L32" s="40" t="str">
        <f t="shared" ref="L32" si="120">VLOOKUP(K32,Impacto,2,FALSE)</f>
        <v>Moderado</v>
      </c>
      <c r="M32" s="40">
        <f t="shared" ref="M32" si="121">VLOOKUP(L32,Valor,2,FALSE)</f>
        <v>3</v>
      </c>
      <c r="N32" s="38" t="s">
        <v>54</v>
      </c>
      <c r="O32" s="38" t="str">
        <f t="shared" ref="O32" si="122">VLOOKUP(N32,prob,2,FALSE)</f>
        <v>Improbable</v>
      </c>
      <c r="P32" s="38">
        <f t="shared" ref="P32" si="123">VLOOKUP(O32,val,2,FALSE)</f>
        <v>2</v>
      </c>
      <c r="Q32" s="38">
        <f t="shared" ref="Q32" si="124">+M32*P32</f>
        <v>6</v>
      </c>
      <c r="R32" s="38" t="str">
        <f t="shared" ref="R32" si="125">VLOOKUP(Q32,valoracion,2,FALSE)</f>
        <v>M</v>
      </c>
      <c r="S32" s="38" t="str">
        <f t="shared" ref="S32" si="126">VLOOKUP(R32,zona,2,FALSE)</f>
        <v>Zona de riesgo moderada</v>
      </c>
      <c r="T32" s="38" t="str">
        <f t="shared" ref="T32" si="127">+S32</f>
        <v>Zona de riesgo moderada</v>
      </c>
      <c r="U32" s="38" t="str">
        <f t="shared" ref="U32" si="128">VLOOKUP(T32,respuesta,2,FALSE)</f>
        <v>Reducir el riesgo</v>
      </c>
      <c r="V32" s="49" t="s">
        <v>323</v>
      </c>
      <c r="W32" s="40" t="s">
        <v>5</v>
      </c>
      <c r="X32" s="37" t="s">
        <v>111</v>
      </c>
      <c r="Y32" s="38">
        <f t="shared" si="7"/>
        <v>20</v>
      </c>
      <c r="Z32" s="38" t="s">
        <v>114</v>
      </c>
      <c r="AA32" s="38">
        <f t="shared" si="8"/>
        <v>0</v>
      </c>
      <c r="AB32" s="38" t="s">
        <v>117</v>
      </c>
      <c r="AC32" s="38">
        <f t="shared" si="9"/>
        <v>0</v>
      </c>
      <c r="AD32" s="38" t="s">
        <v>118</v>
      </c>
      <c r="AE32" s="38">
        <f t="shared" si="10"/>
        <v>20</v>
      </c>
      <c r="AF32" s="38" t="s">
        <v>120</v>
      </c>
      <c r="AG32" s="38">
        <f t="shared" si="11"/>
        <v>20</v>
      </c>
      <c r="AH32" s="38">
        <f t="shared" si="29"/>
        <v>60</v>
      </c>
      <c r="AI32" s="38" t="str">
        <f t="shared" si="17"/>
        <v>1</v>
      </c>
      <c r="AJ32" s="39">
        <f t="shared" si="59"/>
        <v>3</v>
      </c>
      <c r="AK32" s="38" t="str">
        <f t="shared" si="60"/>
        <v>1</v>
      </c>
      <c r="AL32" s="39">
        <f t="shared" si="61"/>
        <v>1</v>
      </c>
      <c r="AM32" s="38">
        <f t="shared" si="62"/>
        <v>3</v>
      </c>
      <c r="AN32" s="38" t="str">
        <f t="shared" si="63"/>
        <v>Zona de riesgo baja</v>
      </c>
      <c r="AO32" s="38" t="str">
        <f t="shared" si="64"/>
        <v>Asumir el riesgo</v>
      </c>
      <c r="AP32" s="49" t="s">
        <v>335</v>
      </c>
      <c r="AQ32" s="49" t="s">
        <v>336</v>
      </c>
      <c r="AR32" s="67" t="s">
        <v>195</v>
      </c>
      <c r="AS32" s="49" t="s">
        <v>334</v>
      </c>
      <c r="AT32" s="49" t="s">
        <v>337</v>
      </c>
    </row>
    <row r="33" spans="1:47" ht="69" customHeight="1">
      <c r="A33" s="49" t="s">
        <v>338</v>
      </c>
      <c r="B33" s="34" t="s">
        <v>31</v>
      </c>
      <c r="C33" s="89" t="s">
        <v>339</v>
      </c>
      <c r="D33" s="31" t="s">
        <v>18</v>
      </c>
      <c r="E33" s="90"/>
      <c r="F33" s="89" t="s">
        <v>340</v>
      </c>
      <c r="G33" s="31" t="s">
        <v>16</v>
      </c>
      <c r="H33" s="89" t="s">
        <v>341</v>
      </c>
      <c r="I33" s="89" t="s">
        <v>342</v>
      </c>
      <c r="J33" s="21" t="s">
        <v>17</v>
      </c>
      <c r="K33" s="22" t="s">
        <v>69</v>
      </c>
      <c r="L33" s="21" t="str">
        <f t="shared" ref="L33" si="129">VLOOKUP(K33,Impacto,2,FALSE)</f>
        <v>Moderado</v>
      </c>
      <c r="M33" s="21">
        <f t="shared" ref="M33" si="130">VLOOKUP(L33,Valor,2,FALSE)</f>
        <v>3</v>
      </c>
      <c r="N33" s="23" t="s">
        <v>54</v>
      </c>
      <c r="O33" s="23" t="str">
        <f t="shared" ref="O33" si="131">VLOOKUP(N33,prob,2,FALSE)</f>
        <v>Improbable</v>
      </c>
      <c r="P33" s="23">
        <f t="shared" ref="P33" si="132">VLOOKUP(O33,val,2,FALSE)</f>
        <v>2</v>
      </c>
      <c r="Q33" s="23">
        <f t="shared" ref="Q33" si="133">+M33*P33</f>
        <v>6</v>
      </c>
      <c r="R33" s="23" t="str">
        <f t="shared" ref="R33" si="134">VLOOKUP(Q33,valoracion,2,FALSE)</f>
        <v>M</v>
      </c>
      <c r="S33" s="23" t="str">
        <f t="shared" ref="S33" si="135">VLOOKUP(R33,zona,2,FALSE)</f>
        <v>Zona de riesgo moderada</v>
      </c>
      <c r="T33" s="23" t="str">
        <f t="shared" ref="T33" si="136">+S33</f>
        <v>Zona de riesgo moderada</v>
      </c>
      <c r="U33" s="23" t="str">
        <f t="shared" ref="U33" si="137">VLOOKUP(T33,respuesta,2,FALSE)</f>
        <v>Reducir el riesgo</v>
      </c>
      <c r="V33" s="31" t="s">
        <v>356</v>
      </c>
      <c r="W33" s="21" t="s">
        <v>5</v>
      </c>
      <c r="X33" s="37" t="s">
        <v>112</v>
      </c>
      <c r="Y33" s="28">
        <f t="shared" si="7"/>
        <v>0</v>
      </c>
      <c r="Z33" s="23" t="s">
        <v>114</v>
      </c>
      <c r="AA33" s="28">
        <f t="shared" si="8"/>
        <v>0</v>
      </c>
      <c r="AB33" s="23" t="s">
        <v>117</v>
      </c>
      <c r="AC33" s="28">
        <f t="shared" si="9"/>
        <v>0</v>
      </c>
      <c r="AD33" s="23" t="s">
        <v>118</v>
      </c>
      <c r="AE33" s="28">
        <f t="shared" si="10"/>
        <v>20</v>
      </c>
      <c r="AF33" s="23" t="s">
        <v>121</v>
      </c>
      <c r="AG33" s="28">
        <f t="shared" si="11"/>
        <v>0</v>
      </c>
      <c r="AH33" s="28">
        <f t="shared" si="29"/>
        <v>20</v>
      </c>
      <c r="AI33" s="28" t="str">
        <f t="shared" si="17"/>
        <v>0</v>
      </c>
      <c r="AJ33" s="29">
        <f t="shared" si="59"/>
        <v>3</v>
      </c>
      <c r="AK33" s="28" t="str">
        <f t="shared" si="60"/>
        <v>0</v>
      </c>
      <c r="AL33" s="29">
        <f t="shared" si="61"/>
        <v>2</v>
      </c>
      <c r="AM33" s="28">
        <f t="shared" si="62"/>
        <v>6</v>
      </c>
      <c r="AN33" s="23" t="str">
        <f t="shared" si="63"/>
        <v>Zona de riesgo moderada</v>
      </c>
      <c r="AO33" s="23" t="str">
        <f t="shared" si="64"/>
        <v>Reducir el riesgo</v>
      </c>
      <c r="AP33" s="49" t="s">
        <v>362</v>
      </c>
      <c r="AQ33" s="49" t="s">
        <v>194</v>
      </c>
      <c r="AR33" s="67">
        <v>43465</v>
      </c>
      <c r="AS33" s="49" t="s">
        <v>363</v>
      </c>
      <c r="AT33" s="49" t="s">
        <v>293</v>
      </c>
      <c r="AU33" s="47" t="s">
        <v>180</v>
      </c>
    </row>
    <row r="34" spans="1:47" ht="69" customHeight="1">
      <c r="A34" s="49" t="s">
        <v>338</v>
      </c>
      <c r="B34" s="34" t="s">
        <v>29</v>
      </c>
      <c r="C34" s="89" t="s">
        <v>343</v>
      </c>
      <c r="D34" s="31" t="s">
        <v>18</v>
      </c>
      <c r="E34" s="89" t="s">
        <v>344</v>
      </c>
      <c r="F34" s="89" t="s">
        <v>345</v>
      </c>
      <c r="G34" s="31" t="s">
        <v>36</v>
      </c>
      <c r="H34" s="89" t="s">
        <v>346</v>
      </c>
      <c r="I34" s="89" t="s">
        <v>342</v>
      </c>
      <c r="J34" s="21" t="s">
        <v>17</v>
      </c>
      <c r="K34" s="21" t="s">
        <v>67</v>
      </c>
      <c r="L34" s="21" t="str">
        <f t="shared" ref="L34" si="138">VLOOKUP(K34,Impacto,2,FALSE)</f>
        <v>Menor</v>
      </c>
      <c r="M34" s="21">
        <f t="shared" ref="M34" si="139">VLOOKUP(L34,Valor,2,FALSE)</f>
        <v>2</v>
      </c>
      <c r="N34" s="23" t="s">
        <v>54</v>
      </c>
      <c r="O34" s="23" t="str">
        <f t="shared" ref="O34" si="140">VLOOKUP(N34,prob,2,FALSE)</f>
        <v>Improbable</v>
      </c>
      <c r="P34" s="23">
        <f t="shared" ref="P34" si="141">VLOOKUP(O34,val,2,FALSE)</f>
        <v>2</v>
      </c>
      <c r="Q34" s="23">
        <f t="shared" ref="Q34" si="142">+M34*P34</f>
        <v>4</v>
      </c>
      <c r="R34" s="23" t="str">
        <f t="shared" ref="R34" si="143">VLOOKUP(Q34,valoracion,2,FALSE)</f>
        <v>M</v>
      </c>
      <c r="S34" s="23" t="str">
        <f t="shared" ref="S34" si="144">VLOOKUP(R34,zona,2,FALSE)</f>
        <v>Zona de riesgo moderada</v>
      </c>
      <c r="T34" s="23" t="str">
        <f t="shared" ref="T34" si="145">+S34</f>
        <v>Zona de riesgo moderada</v>
      </c>
      <c r="U34" s="23" t="str">
        <f t="shared" ref="U34" si="146">VLOOKUP(T34,respuesta,2,FALSE)</f>
        <v>Reducir el riesgo</v>
      </c>
      <c r="V34" s="31" t="s">
        <v>357</v>
      </c>
      <c r="W34" s="21" t="s">
        <v>5</v>
      </c>
      <c r="X34" s="23" t="s">
        <v>112</v>
      </c>
      <c r="Y34" s="28"/>
      <c r="Z34" s="23" t="s">
        <v>114</v>
      </c>
      <c r="AA34" s="28"/>
      <c r="AB34" s="23" t="s">
        <v>117</v>
      </c>
      <c r="AC34" s="28"/>
      <c r="AD34" s="23" t="s">
        <v>118</v>
      </c>
      <c r="AE34" s="28"/>
      <c r="AF34" s="23" t="s">
        <v>121</v>
      </c>
      <c r="AG34" s="28"/>
      <c r="AH34" s="28"/>
      <c r="AI34" s="28"/>
      <c r="AJ34" s="29">
        <f t="shared" si="59"/>
        <v>2</v>
      </c>
      <c r="AK34" s="28" t="str">
        <f t="shared" si="60"/>
        <v>0</v>
      </c>
      <c r="AL34" s="29">
        <f t="shared" si="61"/>
        <v>2</v>
      </c>
      <c r="AM34" s="28">
        <f t="shared" si="62"/>
        <v>4</v>
      </c>
      <c r="AN34" s="23" t="str">
        <f t="shared" si="63"/>
        <v>Zona de riesgo moderada</v>
      </c>
      <c r="AO34" s="23" t="str">
        <f t="shared" si="64"/>
        <v>Reducir el riesgo</v>
      </c>
      <c r="AP34" s="49" t="s">
        <v>364</v>
      </c>
      <c r="AQ34" s="49" t="s">
        <v>365</v>
      </c>
      <c r="AR34" s="67" t="s">
        <v>195</v>
      </c>
      <c r="AS34" s="49" t="s">
        <v>366</v>
      </c>
      <c r="AT34" s="49" t="s">
        <v>197</v>
      </c>
    </row>
    <row r="35" spans="1:47" ht="69" customHeight="1">
      <c r="A35" s="49" t="s">
        <v>338</v>
      </c>
      <c r="B35" s="34" t="s">
        <v>32</v>
      </c>
      <c r="C35" s="89" t="s">
        <v>347</v>
      </c>
      <c r="D35" s="31" t="s">
        <v>18</v>
      </c>
      <c r="E35" s="89"/>
      <c r="F35" s="89" t="s">
        <v>348</v>
      </c>
      <c r="G35" s="31" t="s">
        <v>16</v>
      </c>
      <c r="H35" s="89" t="s">
        <v>341</v>
      </c>
      <c r="I35" s="89" t="s">
        <v>342</v>
      </c>
      <c r="J35" s="21" t="s">
        <v>16</v>
      </c>
      <c r="K35" s="22" t="s">
        <v>75</v>
      </c>
      <c r="L35" s="21" t="str">
        <f t="shared" ref="L35:L36" si="147">VLOOKUP(K35,Impacto,2,FALSE)</f>
        <v>Moderado</v>
      </c>
      <c r="M35" s="21">
        <f t="shared" ref="M35:M36" si="148">VLOOKUP(L35,Valor,2,FALSE)</f>
        <v>3</v>
      </c>
      <c r="N35" s="23" t="s">
        <v>54</v>
      </c>
      <c r="O35" s="23" t="str">
        <f t="shared" ref="O35:O36" si="149">VLOOKUP(N35,prob,2,FALSE)</f>
        <v>Improbable</v>
      </c>
      <c r="P35" s="23">
        <f t="shared" ref="P35:P36" si="150">VLOOKUP(O35,val,2,FALSE)</f>
        <v>2</v>
      </c>
      <c r="Q35" s="23">
        <f t="shared" ref="Q35:Q36" si="151">+M35*P35</f>
        <v>6</v>
      </c>
      <c r="R35" s="23" t="str">
        <f t="shared" ref="R35:R36" si="152">VLOOKUP(Q35,valoracion,2,FALSE)</f>
        <v>M</v>
      </c>
      <c r="S35" s="23" t="str">
        <f t="shared" ref="S35:S36" si="153">VLOOKUP(R35,zona,2,FALSE)</f>
        <v>Zona de riesgo moderada</v>
      </c>
      <c r="T35" s="23" t="str">
        <f t="shared" ref="T35:T36" si="154">+S35</f>
        <v>Zona de riesgo moderada</v>
      </c>
      <c r="U35" s="23" t="str">
        <f t="shared" ref="U35:U36" si="155">VLOOKUP(T35,respuesta,2,FALSE)</f>
        <v>Reducir el riesgo</v>
      </c>
      <c r="V35" s="31" t="s">
        <v>358</v>
      </c>
      <c r="W35" s="21" t="s">
        <v>5</v>
      </c>
      <c r="X35" s="23" t="s">
        <v>111</v>
      </c>
      <c r="Y35" s="28">
        <f t="shared" si="7"/>
        <v>20</v>
      </c>
      <c r="Z35" s="23" t="s">
        <v>114</v>
      </c>
      <c r="AA35" s="28">
        <f t="shared" si="8"/>
        <v>0</v>
      </c>
      <c r="AB35" s="23" t="s">
        <v>117</v>
      </c>
      <c r="AC35" s="28">
        <f t="shared" si="9"/>
        <v>0</v>
      </c>
      <c r="AD35" s="23" t="s">
        <v>118</v>
      </c>
      <c r="AE35" s="28">
        <f t="shared" si="10"/>
        <v>20</v>
      </c>
      <c r="AF35" s="23" t="s">
        <v>121</v>
      </c>
      <c r="AG35" s="28">
        <f t="shared" si="11"/>
        <v>0</v>
      </c>
      <c r="AH35" s="28">
        <f t="shared" si="29"/>
        <v>40</v>
      </c>
      <c r="AI35" s="28" t="str">
        <f t="shared" si="17"/>
        <v>0</v>
      </c>
      <c r="AJ35" s="29">
        <f t="shared" si="59"/>
        <v>3</v>
      </c>
      <c r="AK35" s="28" t="str">
        <f t="shared" si="60"/>
        <v>0</v>
      </c>
      <c r="AL35" s="29">
        <f t="shared" si="61"/>
        <v>2</v>
      </c>
      <c r="AM35" s="28">
        <f t="shared" si="62"/>
        <v>6</v>
      </c>
      <c r="AN35" s="23" t="str">
        <f t="shared" si="63"/>
        <v>Zona de riesgo moderada</v>
      </c>
      <c r="AO35" s="23" t="str">
        <f t="shared" si="64"/>
        <v>Reducir el riesgo</v>
      </c>
      <c r="AP35" s="49" t="s">
        <v>367</v>
      </c>
      <c r="AQ35" s="49" t="s">
        <v>368</v>
      </c>
      <c r="AR35" s="67" t="s">
        <v>195</v>
      </c>
      <c r="AS35" s="49" t="s">
        <v>363</v>
      </c>
      <c r="AT35" s="49" t="s">
        <v>197</v>
      </c>
    </row>
    <row r="36" spans="1:47" ht="69" customHeight="1">
      <c r="A36" s="49" t="s">
        <v>338</v>
      </c>
      <c r="B36" s="34"/>
      <c r="C36" s="90"/>
      <c r="D36" s="31" t="s">
        <v>39</v>
      </c>
      <c r="E36" s="89" t="s">
        <v>349</v>
      </c>
      <c r="F36" s="91" t="s">
        <v>350</v>
      </c>
      <c r="G36" s="31" t="s">
        <v>16</v>
      </c>
      <c r="H36" s="89" t="s">
        <v>351</v>
      </c>
      <c r="I36" s="89" t="s">
        <v>342</v>
      </c>
      <c r="J36" s="21" t="s">
        <v>17</v>
      </c>
      <c r="K36" s="21" t="s">
        <v>69</v>
      </c>
      <c r="L36" s="21" t="str">
        <f t="shared" si="147"/>
        <v>Moderado</v>
      </c>
      <c r="M36" s="21">
        <f t="shared" si="148"/>
        <v>3</v>
      </c>
      <c r="N36" s="23" t="s">
        <v>58</v>
      </c>
      <c r="O36" s="23" t="str">
        <f t="shared" si="149"/>
        <v>Casi seguro</v>
      </c>
      <c r="P36" s="23">
        <f t="shared" si="150"/>
        <v>5</v>
      </c>
      <c r="Q36" s="23">
        <f t="shared" si="151"/>
        <v>15</v>
      </c>
      <c r="R36" s="23" t="str">
        <f t="shared" si="152"/>
        <v>E</v>
      </c>
      <c r="S36" s="23" t="str">
        <f t="shared" si="153"/>
        <v>Zona de riesgo extrema</v>
      </c>
      <c r="T36" s="23" t="str">
        <f t="shared" si="154"/>
        <v>Zona de riesgo extrema</v>
      </c>
      <c r="U36" s="23" t="str">
        <f t="shared" si="155"/>
        <v>Evitar el riesgo</v>
      </c>
      <c r="V36" s="49" t="s">
        <v>359</v>
      </c>
      <c r="W36" s="21" t="s">
        <v>5</v>
      </c>
      <c r="X36" s="23" t="s">
        <v>110</v>
      </c>
      <c r="Y36" s="28">
        <f t="shared" si="7"/>
        <v>10</v>
      </c>
      <c r="Z36" s="23" t="s">
        <v>114</v>
      </c>
      <c r="AA36" s="28">
        <f t="shared" si="8"/>
        <v>0</v>
      </c>
      <c r="AB36" s="23" t="s">
        <v>116</v>
      </c>
      <c r="AC36" s="28">
        <f t="shared" si="9"/>
        <v>10</v>
      </c>
      <c r="AD36" s="23" t="s">
        <v>118</v>
      </c>
      <c r="AE36" s="28">
        <f t="shared" si="10"/>
        <v>20</v>
      </c>
      <c r="AF36" s="23" t="s">
        <v>121</v>
      </c>
      <c r="AG36" s="28">
        <f t="shared" si="11"/>
        <v>0</v>
      </c>
      <c r="AH36" s="28">
        <f t="shared" si="29"/>
        <v>40</v>
      </c>
      <c r="AI36" s="28" t="str">
        <f t="shared" si="17"/>
        <v>0</v>
      </c>
      <c r="AJ36" s="29">
        <f t="shared" si="59"/>
        <v>3</v>
      </c>
      <c r="AK36" s="28" t="str">
        <f t="shared" si="60"/>
        <v>0</v>
      </c>
      <c r="AL36" s="29">
        <f t="shared" si="61"/>
        <v>5</v>
      </c>
      <c r="AM36" s="28">
        <f t="shared" si="62"/>
        <v>15</v>
      </c>
      <c r="AN36" s="23" t="str">
        <f t="shared" si="63"/>
        <v>Zona de riesgo extrema</v>
      </c>
      <c r="AO36" s="23" t="str">
        <f t="shared" si="64"/>
        <v>Evitar el riesgo</v>
      </c>
      <c r="AP36" s="49" t="s">
        <v>369</v>
      </c>
      <c r="AQ36" s="49" t="s">
        <v>368</v>
      </c>
      <c r="AR36" s="67" t="s">
        <v>195</v>
      </c>
      <c r="AS36" s="49" t="s">
        <v>370</v>
      </c>
      <c r="AT36" s="49" t="s">
        <v>197</v>
      </c>
    </row>
    <row r="37" spans="1:47" ht="69" customHeight="1">
      <c r="A37" s="49" t="s">
        <v>338</v>
      </c>
      <c r="B37" s="34"/>
      <c r="C37" s="90"/>
      <c r="D37" s="31" t="s">
        <v>39</v>
      </c>
      <c r="E37" s="89" t="s">
        <v>349</v>
      </c>
      <c r="F37" s="89" t="s">
        <v>352</v>
      </c>
      <c r="G37" s="31" t="s">
        <v>36</v>
      </c>
      <c r="H37" s="89" t="s">
        <v>353</v>
      </c>
      <c r="I37" s="89" t="s">
        <v>342</v>
      </c>
      <c r="J37" s="21" t="s">
        <v>17</v>
      </c>
      <c r="K37" s="22" t="s">
        <v>69</v>
      </c>
      <c r="L37" s="21" t="str">
        <f t="shared" ref="L37" si="156">VLOOKUP(K37,Impacto,2,FALSE)</f>
        <v>Moderado</v>
      </c>
      <c r="M37" s="21">
        <f t="shared" ref="M37" si="157">VLOOKUP(L37,Valor,2,FALSE)</f>
        <v>3</v>
      </c>
      <c r="N37" s="23" t="s">
        <v>58</v>
      </c>
      <c r="O37" s="23" t="str">
        <f t="shared" ref="O37" si="158">VLOOKUP(N37,prob,2,FALSE)</f>
        <v>Casi seguro</v>
      </c>
      <c r="P37" s="23">
        <f t="shared" ref="P37" si="159">VLOOKUP(O37,val,2,FALSE)</f>
        <v>5</v>
      </c>
      <c r="Q37" s="23">
        <f t="shared" ref="Q37" si="160">+M37*P37</f>
        <v>15</v>
      </c>
      <c r="R37" s="23" t="str">
        <f t="shared" ref="R37" si="161">VLOOKUP(Q37,valoracion,2,FALSE)</f>
        <v>E</v>
      </c>
      <c r="S37" s="23" t="str">
        <f t="shared" ref="S37" si="162">VLOOKUP(R37,zona,2,FALSE)</f>
        <v>Zona de riesgo extrema</v>
      </c>
      <c r="T37" s="23" t="str">
        <f t="shared" ref="T37" si="163">+S37</f>
        <v>Zona de riesgo extrema</v>
      </c>
      <c r="U37" s="23" t="str">
        <f t="shared" ref="U37" si="164">VLOOKUP(T37,respuesta,2,FALSE)</f>
        <v>Evitar el riesgo</v>
      </c>
      <c r="V37" s="89" t="s">
        <v>360</v>
      </c>
      <c r="W37" s="21" t="s">
        <v>5</v>
      </c>
      <c r="X37" s="23" t="s">
        <v>111</v>
      </c>
      <c r="Y37" s="28">
        <f t="shared" si="7"/>
        <v>20</v>
      </c>
      <c r="Z37" s="23" t="s">
        <v>113</v>
      </c>
      <c r="AA37" s="28">
        <f t="shared" si="8"/>
        <v>20</v>
      </c>
      <c r="AB37" s="23" t="s">
        <v>115</v>
      </c>
      <c r="AC37" s="28">
        <f t="shared" si="9"/>
        <v>20</v>
      </c>
      <c r="AD37" s="23" t="s">
        <v>118</v>
      </c>
      <c r="AE37" s="28">
        <f t="shared" si="10"/>
        <v>20</v>
      </c>
      <c r="AF37" s="23" t="s">
        <v>121</v>
      </c>
      <c r="AG37" s="28">
        <f t="shared" si="11"/>
        <v>0</v>
      </c>
      <c r="AH37" s="28">
        <f t="shared" si="29"/>
        <v>80</v>
      </c>
      <c r="AI37" s="28" t="str">
        <f t="shared" si="17"/>
        <v>2</v>
      </c>
      <c r="AJ37" s="29">
        <f t="shared" si="59"/>
        <v>3</v>
      </c>
      <c r="AK37" s="28" t="str">
        <f t="shared" si="60"/>
        <v>2</v>
      </c>
      <c r="AL37" s="29">
        <f t="shared" si="61"/>
        <v>3</v>
      </c>
      <c r="AM37" s="28">
        <f t="shared" si="62"/>
        <v>9</v>
      </c>
      <c r="AN37" s="23" t="str">
        <f t="shared" si="63"/>
        <v>Zona de riesgo alta</v>
      </c>
      <c r="AO37" s="23" t="str">
        <f t="shared" si="64"/>
        <v>Compartir o transferir el riesgo</v>
      </c>
      <c r="AP37" s="89" t="s">
        <v>371</v>
      </c>
      <c r="AQ37" s="49" t="s">
        <v>368</v>
      </c>
      <c r="AR37" s="67" t="s">
        <v>195</v>
      </c>
      <c r="AS37" s="49" t="s">
        <v>370</v>
      </c>
      <c r="AT37" s="49" t="s">
        <v>197</v>
      </c>
    </row>
    <row r="38" spans="1:47" ht="69" customHeight="1">
      <c r="A38" s="49" t="s">
        <v>338</v>
      </c>
      <c r="B38" s="34"/>
      <c r="C38" s="90"/>
      <c r="D38" s="31" t="s">
        <v>23</v>
      </c>
      <c r="E38" s="89" t="s">
        <v>354</v>
      </c>
      <c r="F38" s="89"/>
      <c r="G38" s="31" t="s">
        <v>16</v>
      </c>
      <c r="H38" s="89" t="s">
        <v>355</v>
      </c>
      <c r="I38" s="89" t="s">
        <v>342</v>
      </c>
      <c r="J38" s="21" t="s">
        <v>17</v>
      </c>
      <c r="K38" s="21" t="s">
        <v>69</v>
      </c>
      <c r="L38" s="21" t="str">
        <f t="shared" ref="L38" si="165">VLOOKUP(K38,Impacto,2,FALSE)</f>
        <v>Moderado</v>
      </c>
      <c r="M38" s="21">
        <f t="shared" ref="M38" si="166">VLOOKUP(L38,Valor,2,FALSE)</f>
        <v>3</v>
      </c>
      <c r="N38" s="23" t="s">
        <v>57</v>
      </c>
      <c r="O38" s="23" t="str">
        <f t="shared" ref="O38" si="167">VLOOKUP(N38,prob,2,FALSE)</f>
        <v>Probable</v>
      </c>
      <c r="P38" s="23">
        <f t="shared" ref="P38" si="168">VLOOKUP(O38,val,2,FALSE)</f>
        <v>4</v>
      </c>
      <c r="Q38" s="23">
        <f t="shared" ref="Q38" si="169">+M38*P38</f>
        <v>12</v>
      </c>
      <c r="R38" s="23" t="str">
        <f t="shared" ref="R38" si="170">VLOOKUP(Q38,valoracion,2,FALSE)</f>
        <v>A</v>
      </c>
      <c r="S38" s="23" t="str">
        <f t="shared" ref="S38" si="171">VLOOKUP(R38,zona,2,FALSE)</f>
        <v>Zona de riesgo alta</v>
      </c>
      <c r="T38" s="23" t="str">
        <f t="shared" ref="T38" si="172">+S38</f>
        <v>Zona de riesgo alta</v>
      </c>
      <c r="U38" s="23" t="str">
        <f t="shared" ref="U38" si="173">VLOOKUP(T38,respuesta,2,FALSE)</f>
        <v>Compartir o transferir el riesgo</v>
      </c>
      <c r="V38" s="89" t="s">
        <v>361</v>
      </c>
      <c r="W38" s="21" t="s">
        <v>5</v>
      </c>
      <c r="X38" s="23" t="s">
        <v>111</v>
      </c>
      <c r="Y38" s="28">
        <f t="shared" si="7"/>
        <v>20</v>
      </c>
      <c r="Z38" s="23" t="s">
        <v>113</v>
      </c>
      <c r="AA38" s="28">
        <f t="shared" si="8"/>
        <v>20</v>
      </c>
      <c r="AB38" s="23" t="s">
        <v>115</v>
      </c>
      <c r="AC38" s="28">
        <f t="shared" si="9"/>
        <v>20</v>
      </c>
      <c r="AD38" s="23" t="s">
        <v>118</v>
      </c>
      <c r="AE38" s="28">
        <f t="shared" si="10"/>
        <v>20</v>
      </c>
      <c r="AF38" s="23" t="s">
        <v>121</v>
      </c>
      <c r="AG38" s="28">
        <f t="shared" si="11"/>
        <v>0</v>
      </c>
      <c r="AH38" s="28">
        <f t="shared" si="29"/>
        <v>80</v>
      </c>
      <c r="AI38" s="28" t="str">
        <f t="shared" si="17"/>
        <v>2</v>
      </c>
      <c r="AJ38" s="29">
        <f t="shared" si="59"/>
        <v>3</v>
      </c>
      <c r="AK38" s="28" t="str">
        <f t="shared" si="60"/>
        <v>2</v>
      </c>
      <c r="AL38" s="29">
        <v>3</v>
      </c>
      <c r="AM38" s="28">
        <f t="shared" si="62"/>
        <v>9</v>
      </c>
      <c r="AN38" s="23" t="str">
        <f t="shared" si="63"/>
        <v>Zona de riesgo alta</v>
      </c>
      <c r="AO38" s="23" t="str">
        <f t="shared" si="64"/>
        <v>Compartir o transferir el riesgo</v>
      </c>
      <c r="AP38" s="89" t="s">
        <v>372</v>
      </c>
      <c r="AQ38" s="49" t="s">
        <v>368</v>
      </c>
      <c r="AR38" s="67" t="s">
        <v>195</v>
      </c>
      <c r="AS38" s="49" t="s">
        <v>373</v>
      </c>
      <c r="AT38" s="49" t="s">
        <v>197</v>
      </c>
    </row>
    <row r="39" spans="1:47" ht="69" customHeight="1">
      <c r="A39" s="49" t="s">
        <v>143</v>
      </c>
      <c r="B39" s="34"/>
      <c r="C39" s="49"/>
      <c r="D39" s="31" t="s">
        <v>18</v>
      </c>
      <c r="E39" s="49" t="s">
        <v>374</v>
      </c>
      <c r="F39" s="49" t="s">
        <v>375</v>
      </c>
      <c r="G39" s="31" t="s">
        <v>16</v>
      </c>
      <c r="H39" s="71" t="s">
        <v>376</v>
      </c>
      <c r="I39" s="72" t="s">
        <v>377</v>
      </c>
      <c r="J39" s="21" t="s">
        <v>17</v>
      </c>
      <c r="K39" s="22" t="s">
        <v>67</v>
      </c>
      <c r="L39" s="21" t="str">
        <f t="shared" ref="L39" si="174">VLOOKUP(K39,Impacto,2,FALSE)</f>
        <v>Menor</v>
      </c>
      <c r="M39" s="21">
        <f t="shared" ref="M39" si="175">VLOOKUP(L39,Valor,2,FALSE)</f>
        <v>2</v>
      </c>
      <c r="N39" s="23" t="s">
        <v>55</v>
      </c>
      <c r="O39" s="23" t="str">
        <f t="shared" ref="O39" si="176">VLOOKUP(N39,prob,2,FALSE)</f>
        <v>Raro</v>
      </c>
      <c r="P39" s="23">
        <f t="shared" ref="P39" si="177">VLOOKUP(O39,val,2,FALSE)</f>
        <v>1</v>
      </c>
      <c r="Q39" s="23">
        <f t="shared" ref="Q39" si="178">+M39*P39</f>
        <v>2</v>
      </c>
      <c r="R39" s="23" t="str">
        <f t="shared" ref="R39" si="179">VLOOKUP(Q39,valoracion,2,FALSE)</f>
        <v>B</v>
      </c>
      <c r="S39" s="23" t="str">
        <f t="shared" ref="S39" si="180">VLOOKUP(R39,zona,2,FALSE)</f>
        <v>Zona de riesgo baja</v>
      </c>
      <c r="T39" s="23" t="str">
        <f t="shared" ref="T39" si="181">+S39</f>
        <v>Zona de riesgo baja</v>
      </c>
      <c r="U39" s="23" t="str">
        <f t="shared" ref="U39" si="182">VLOOKUP(T39,respuesta,2,FALSE)</f>
        <v>Asumir el riesgo</v>
      </c>
      <c r="V39" s="49" t="s">
        <v>433</v>
      </c>
      <c r="W39" s="21" t="s">
        <v>5</v>
      </c>
      <c r="X39" s="23" t="s">
        <v>111</v>
      </c>
      <c r="Y39" s="28">
        <f t="shared" si="7"/>
        <v>20</v>
      </c>
      <c r="Z39" s="23" t="s">
        <v>113</v>
      </c>
      <c r="AA39" s="28">
        <f t="shared" si="8"/>
        <v>20</v>
      </c>
      <c r="AB39" s="23" t="s">
        <v>116</v>
      </c>
      <c r="AC39" s="28">
        <f t="shared" si="9"/>
        <v>10</v>
      </c>
      <c r="AD39" s="23" t="s">
        <v>118</v>
      </c>
      <c r="AE39" s="28">
        <f t="shared" si="10"/>
        <v>20</v>
      </c>
      <c r="AF39" s="23" t="s">
        <v>120</v>
      </c>
      <c r="AG39" s="28">
        <f t="shared" si="11"/>
        <v>20</v>
      </c>
      <c r="AH39" s="28">
        <f t="shared" si="29"/>
        <v>90</v>
      </c>
      <c r="AI39" s="28" t="str">
        <f t="shared" si="17"/>
        <v>2</v>
      </c>
      <c r="AJ39" s="29">
        <f t="shared" ref="AJ39" si="183">IF(W39="Impacto",(M39-AI39),M39)</f>
        <v>2</v>
      </c>
      <c r="AK39" s="28" t="str">
        <f t="shared" ref="AK39" si="184">IF(AH39&lt;50,"0",IF(AH39&gt;75,"2","1"))</f>
        <v>2</v>
      </c>
      <c r="AL39" s="29">
        <v>1</v>
      </c>
      <c r="AM39" s="28">
        <f t="shared" ref="AM39" si="185">+AJ39*AL39</f>
        <v>2</v>
      </c>
      <c r="AN39" s="23" t="str">
        <f t="shared" ref="AN39" si="186">VLOOKUP(AM39,zonaevaluada1,2,FALSE)</f>
        <v>Zona de riesgo baja</v>
      </c>
      <c r="AO39" s="23" t="str">
        <f t="shared" ref="AO39" si="187">VLOOKUP(AN39,nuevazona,2,FALSE)</f>
        <v>Asumir el riesgo</v>
      </c>
      <c r="AP39" s="49" t="s">
        <v>448</v>
      </c>
      <c r="AQ39" s="49" t="s">
        <v>449</v>
      </c>
      <c r="AR39" s="67" t="s">
        <v>195</v>
      </c>
      <c r="AS39" s="49" t="s">
        <v>450</v>
      </c>
      <c r="AT39" s="49" t="s">
        <v>197</v>
      </c>
    </row>
    <row r="40" spans="1:47" ht="69" customHeight="1">
      <c r="A40" s="49" t="s">
        <v>143</v>
      </c>
      <c r="B40" s="34"/>
      <c r="C40" s="49"/>
      <c r="D40" s="31" t="s">
        <v>18</v>
      </c>
      <c r="E40" s="49" t="s">
        <v>378</v>
      </c>
      <c r="F40" s="49" t="s">
        <v>379</v>
      </c>
      <c r="G40" s="31" t="s">
        <v>16</v>
      </c>
      <c r="H40" s="68" t="s">
        <v>380</v>
      </c>
      <c r="I40" s="73" t="s">
        <v>381</v>
      </c>
      <c r="J40" s="31" t="s">
        <v>17</v>
      </c>
      <c r="K40" s="21" t="s">
        <v>67</v>
      </c>
      <c r="L40" s="21" t="str">
        <f t="shared" ref="L40" si="188">VLOOKUP(K40,Impacto,2,FALSE)</f>
        <v>Menor</v>
      </c>
      <c r="M40" s="21">
        <f t="shared" ref="M40" si="189">VLOOKUP(L40,Valor,2,FALSE)</f>
        <v>2</v>
      </c>
      <c r="N40" s="23" t="s">
        <v>54</v>
      </c>
      <c r="O40" s="23" t="str">
        <f t="shared" ref="O40" si="190">VLOOKUP(N40,prob,2,FALSE)</f>
        <v>Improbable</v>
      </c>
      <c r="P40" s="23">
        <f t="shared" ref="P40" si="191">VLOOKUP(O40,val,2,FALSE)</f>
        <v>2</v>
      </c>
      <c r="Q40" s="23">
        <f t="shared" ref="Q40" si="192">+M40*P40</f>
        <v>4</v>
      </c>
      <c r="R40" s="23" t="str">
        <f t="shared" ref="R40" si="193">VLOOKUP(Q40,valoracion,2,FALSE)</f>
        <v>M</v>
      </c>
      <c r="S40" s="23" t="str">
        <f t="shared" ref="S40" si="194">VLOOKUP(R40,zona,2,FALSE)</f>
        <v>Zona de riesgo moderada</v>
      </c>
      <c r="T40" s="23" t="str">
        <f t="shared" ref="T40" si="195">+S40</f>
        <v>Zona de riesgo moderada</v>
      </c>
      <c r="U40" s="23" t="str">
        <f t="shared" ref="U40" si="196">VLOOKUP(T40,respuesta,2,FALSE)</f>
        <v>Reducir el riesgo</v>
      </c>
      <c r="V40" s="92" t="s">
        <v>434</v>
      </c>
      <c r="W40" s="21" t="s">
        <v>5</v>
      </c>
      <c r="X40" s="23" t="s">
        <v>112</v>
      </c>
      <c r="Y40" s="28">
        <f t="shared" si="7"/>
        <v>0</v>
      </c>
      <c r="Z40" s="23" t="s">
        <v>113</v>
      </c>
      <c r="AA40" s="28">
        <f t="shared" si="8"/>
        <v>20</v>
      </c>
      <c r="AB40" s="23" t="s">
        <v>116</v>
      </c>
      <c r="AC40" s="28">
        <f t="shared" si="9"/>
        <v>10</v>
      </c>
      <c r="AD40" s="23" t="s">
        <v>118</v>
      </c>
      <c r="AE40" s="28">
        <f t="shared" si="10"/>
        <v>20</v>
      </c>
      <c r="AF40" s="23" t="s">
        <v>121</v>
      </c>
      <c r="AG40" s="28">
        <f t="shared" si="11"/>
        <v>0</v>
      </c>
      <c r="AH40" s="28">
        <f t="shared" si="29"/>
        <v>50</v>
      </c>
      <c r="AI40" s="28" t="str">
        <f t="shared" si="17"/>
        <v>1</v>
      </c>
      <c r="AJ40" s="29">
        <f t="shared" si="59"/>
        <v>2</v>
      </c>
      <c r="AK40" s="28" t="str">
        <f t="shared" si="60"/>
        <v>1</v>
      </c>
      <c r="AL40" s="29">
        <v>2</v>
      </c>
      <c r="AM40" s="28">
        <f t="shared" si="62"/>
        <v>4</v>
      </c>
      <c r="AN40" s="23" t="str">
        <f t="shared" si="63"/>
        <v>Zona de riesgo moderada</v>
      </c>
      <c r="AO40" s="23" t="str">
        <f t="shared" si="64"/>
        <v>Reducir el riesgo</v>
      </c>
      <c r="AP40" s="49" t="s">
        <v>451</v>
      </c>
      <c r="AQ40" s="49" t="s">
        <v>452</v>
      </c>
      <c r="AR40" s="67">
        <v>43465</v>
      </c>
      <c r="AS40" s="49" t="s">
        <v>453</v>
      </c>
      <c r="AT40" s="49" t="s">
        <v>293</v>
      </c>
    </row>
    <row r="41" spans="1:47" ht="69" customHeight="1">
      <c r="A41" s="49" t="s">
        <v>143</v>
      </c>
      <c r="B41" s="34"/>
      <c r="C41" s="49"/>
      <c r="D41" s="31" t="s">
        <v>18</v>
      </c>
      <c r="E41" s="49" t="s">
        <v>382</v>
      </c>
      <c r="F41" s="49" t="s">
        <v>383</v>
      </c>
      <c r="G41" s="31" t="s">
        <v>16</v>
      </c>
      <c r="H41" s="68" t="s">
        <v>384</v>
      </c>
      <c r="I41" s="68" t="s">
        <v>385</v>
      </c>
      <c r="J41" s="21" t="s">
        <v>17</v>
      </c>
      <c r="K41" s="34" t="s">
        <v>69</v>
      </c>
      <c r="L41" s="21" t="str">
        <f t="shared" ref="L41" si="197">VLOOKUP(K41,Impacto,2,FALSE)</f>
        <v>Moderado</v>
      </c>
      <c r="M41" s="21">
        <f t="shared" ref="M41" si="198">VLOOKUP(L41,Valor,2,FALSE)</f>
        <v>3</v>
      </c>
      <c r="N41" s="23" t="s">
        <v>56</v>
      </c>
      <c r="O41" s="23" t="str">
        <f t="shared" ref="O41" si="199">VLOOKUP(N41,prob,2,FALSE)</f>
        <v>Posible</v>
      </c>
      <c r="P41" s="23">
        <f t="shared" ref="P41" si="200">VLOOKUP(O41,val,2,FALSE)</f>
        <v>3</v>
      </c>
      <c r="Q41" s="23">
        <f t="shared" ref="Q41" si="201">+M41*P41</f>
        <v>9</v>
      </c>
      <c r="R41" s="23" t="str">
        <f t="shared" ref="R41" si="202">VLOOKUP(Q41,valoracion,2,FALSE)</f>
        <v>A</v>
      </c>
      <c r="S41" s="23" t="str">
        <f t="shared" ref="S41" si="203">VLOOKUP(R41,zona,2,FALSE)</f>
        <v>Zona de riesgo alta</v>
      </c>
      <c r="T41" s="23" t="str">
        <f t="shared" ref="T41" si="204">+S41</f>
        <v>Zona de riesgo alta</v>
      </c>
      <c r="U41" s="23" t="str">
        <f t="shared" ref="U41" si="205">VLOOKUP(T41,respuesta,2,FALSE)</f>
        <v>Compartir o transferir el riesgo</v>
      </c>
      <c r="V41" s="49" t="s">
        <v>435</v>
      </c>
      <c r="W41" s="21" t="s">
        <v>5</v>
      </c>
      <c r="X41" s="23" t="s">
        <v>111</v>
      </c>
      <c r="Y41" s="28">
        <f t="shared" si="7"/>
        <v>20</v>
      </c>
      <c r="Z41" s="23" t="s">
        <v>113</v>
      </c>
      <c r="AA41" s="28">
        <f t="shared" si="8"/>
        <v>20</v>
      </c>
      <c r="AB41" s="23" t="s">
        <v>117</v>
      </c>
      <c r="AC41" s="28">
        <f t="shared" si="9"/>
        <v>0</v>
      </c>
      <c r="AD41" s="23" t="s">
        <v>118</v>
      </c>
      <c r="AE41" s="28">
        <f t="shared" si="10"/>
        <v>20</v>
      </c>
      <c r="AF41" s="23" t="s">
        <v>121</v>
      </c>
      <c r="AG41" s="28">
        <f t="shared" si="11"/>
        <v>0</v>
      </c>
      <c r="AH41" s="28">
        <f t="shared" si="29"/>
        <v>60</v>
      </c>
      <c r="AI41" s="28" t="str">
        <f t="shared" si="17"/>
        <v>1</v>
      </c>
      <c r="AJ41" s="29">
        <f t="shared" si="59"/>
        <v>3</v>
      </c>
      <c r="AK41" s="28" t="str">
        <f t="shared" si="60"/>
        <v>1</v>
      </c>
      <c r="AL41" s="29">
        <f t="shared" si="61"/>
        <v>2</v>
      </c>
      <c r="AM41" s="28">
        <f t="shared" si="62"/>
        <v>6</v>
      </c>
      <c r="AN41" s="23" t="str">
        <f t="shared" si="63"/>
        <v>Zona de riesgo moderada</v>
      </c>
      <c r="AO41" s="23" t="str">
        <f t="shared" si="64"/>
        <v>Reducir el riesgo</v>
      </c>
      <c r="AP41" s="49" t="s">
        <v>454</v>
      </c>
      <c r="AQ41" s="49" t="s">
        <v>455</v>
      </c>
      <c r="AR41" s="67" t="s">
        <v>195</v>
      </c>
      <c r="AS41" s="49" t="s">
        <v>456</v>
      </c>
      <c r="AT41" s="49" t="s">
        <v>197</v>
      </c>
    </row>
    <row r="42" spans="1:47" s="47" customFormat="1" ht="91.5" customHeight="1">
      <c r="A42" s="49" t="s">
        <v>143</v>
      </c>
      <c r="B42" s="34" t="s">
        <v>29</v>
      </c>
      <c r="C42" s="49" t="s">
        <v>386</v>
      </c>
      <c r="D42" s="31" t="s">
        <v>18</v>
      </c>
      <c r="E42" s="49" t="s">
        <v>387</v>
      </c>
      <c r="F42" s="49" t="s">
        <v>199</v>
      </c>
      <c r="G42" s="31" t="s">
        <v>16</v>
      </c>
      <c r="H42" s="74" t="s">
        <v>388</v>
      </c>
      <c r="I42" s="74" t="s">
        <v>389</v>
      </c>
      <c r="J42" s="21" t="s">
        <v>17</v>
      </c>
      <c r="K42" s="22" t="s">
        <v>69</v>
      </c>
      <c r="L42" s="21" t="str">
        <f t="shared" ref="L42" si="206">VLOOKUP(K42,Impacto,2,FALSE)</f>
        <v>Moderado</v>
      </c>
      <c r="M42" s="21">
        <f t="shared" ref="M42" si="207">VLOOKUP(L42,Valor,2,FALSE)</f>
        <v>3</v>
      </c>
      <c r="N42" s="49" t="s">
        <v>56</v>
      </c>
      <c r="O42" s="23" t="str">
        <f t="shared" ref="O42" si="208">VLOOKUP(N42,prob,2,FALSE)</f>
        <v>Posible</v>
      </c>
      <c r="P42" s="23">
        <f t="shared" ref="P42" si="209">VLOOKUP(O42,val,2,FALSE)</f>
        <v>3</v>
      </c>
      <c r="Q42" s="23">
        <f t="shared" ref="Q42" si="210">+M42*P42</f>
        <v>9</v>
      </c>
      <c r="R42" s="23" t="str">
        <f t="shared" ref="R42" si="211">VLOOKUP(Q42,valoracion,2,FALSE)</f>
        <v>A</v>
      </c>
      <c r="S42" s="23" t="str">
        <f t="shared" ref="S42" si="212">VLOOKUP(R42,zona,2,FALSE)</f>
        <v>Zona de riesgo alta</v>
      </c>
      <c r="T42" s="23" t="str">
        <f t="shared" ref="T42" si="213">+S42</f>
        <v>Zona de riesgo alta</v>
      </c>
      <c r="U42" s="23" t="str">
        <f t="shared" ref="U42" si="214">VLOOKUP(T42,respuesta,2,FALSE)</f>
        <v>Compartir o transferir el riesgo</v>
      </c>
      <c r="V42" s="49" t="s">
        <v>436</v>
      </c>
      <c r="W42" s="21" t="s">
        <v>5</v>
      </c>
      <c r="X42" s="23" t="s">
        <v>111</v>
      </c>
      <c r="Y42" s="28">
        <f t="shared" si="7"/>
        <v>20</v>
      </c>
      <c r="Z42" s="23" t="s">
        <v>114</v>
      </c>
      <c r="AA42" s="28">
        <f t="shared" si="8"/>
        <v>0</v>
      </c>
      <c r="AB42" s="23" t="s">
        <v>116</v>
      </c>
      <c r="AC42" s="28">
        <f t="shared" si="9"/>
        <v>10</v>
      </c>
      <c r="AD42" s="23" t="s">
        <v>118</v>
      </c>
      <c r="AE42" s="28">
        <f t="shared" si="10"/>
        <v>20</v>
      </c>
      <c r="AF42" s="23" t="s">
        <v>121</v>
      </c>
      <c r="AG42" s="28">
        <f t="shared" si="11"/>
        <v>0</v>
      </c>
      <c r="AH42" s="28">
        <f t="shared" si="29"/>
        <v>50</v>
      </c>
      <c r="AI42" s="28" t="str">
        <f t="shared" si="17"/>
        <v>1</v>
      </c>
      <c r="AJ42" s="29">
        <f t="shared" si="59"/>
        <v>3</v>
      </c>
      <c r="AK42" s="28" t="str">
        <f t="shared" si="60"/>
        <v>1</v>
      </c>
      <c r="AL42" s="29">
        <f t="shared" si="61"/>
        <v>2</v>
      </c>
      <c r="AM42" s="28">
        <f t="shared" si="62"/>
        <v>6</v>
      </c>
      <c r="AN42" s="23" t="str">
        <f t="shared" si="63"/>
        <v>Zona de riesgo moderada</v>
      </c>
      <c r="AO42" s="23" t="str">
        <f t="shared" si="64"/>
        <v>Reducir el riesgo</v>
      </c>
      <c r="AP42" s="49" t="s">
        <v>457</v>
      </c>
      <c r="AQ42" s="49" t="s">
        <v>449</v>
      </c>
      <c r="AR42" s="67" t="s">
        <v>195</v>
      </c>
      <c r="AS42" s="49" t="s">
        <v>458</v>
      </c>
      <c r="AT42" s="49" t="s">
        <v>293</v>
      </c>
    </row>
    <row r="43" spans="1:47" ht="93.75" customHeight="1">
      <c r="A43" s="49" t="s">
        <v>143</v>
      </c>
      <c r="B43" s="34"/>
      <c r="C43" s="49"/>
      <c r="D43" s="31" t="s">
        <v>18</v>
      </c>
      <c r="E43" s="49" t="s">
        <v>390</v>
      </c>
      <c r="F43" s="49" t="s">
        <v>391</v>
      </c>
      <c r="G43" s="31" t="s">
        <v>16</v>
      </c>
      <c r="H43" s="68" t="s">
        <v>392</v>
      </c>
      <c r="I43" s="68" t="s">
        <v>393</v>
      </c>
      <c r="J43" s="21" t="s">
        <v>17</v>
      </c>
      <c r="K43" s="21" t="s">
        <v>67</v>
      </c>
      <c r="L43" s="21" t="str">
        <f t="shared" ref="L43" si="215">VLOOKUP(K43,Impacto,2,FALSE)</f>
        <v>Menor</v>
      </c>
      <c r="M43" s="21">
        <f t="shared" ref="M43" si="216">VLOOKUP(L43,Valor,2,FALSE)</f>
        <v>2</v>
      </c>
      <c r="N43" s="23" t="s">
        <v>54</v>
      </c>
      <c r="O43" s="23" t="str">
        <f t="shared" ref="O43" si="217">VLOOKUP(N43,prob,2,FALSE)</f>
        <v>Improbable</v>
      </c>
      <c r="P43" s="23">
        <f t="shared" ref="P43" si="218">VLOOKUP(O43,val,2,FALSE)</f>
        <v>2</v>
      </c>
      <c r="Q43" s="23">
        <f t="shared" ref="Q43" si="219">+M43*P43</f>
        <v>4</v>
      </c>
      <c r="R43" s="23" t="str">
        <f t="shared" ref="R43" si="220">VLOOKUP(Q43,valoracion,2,FALSE)</f>
        <v>M</v>
      </c>
      <c r="S43" s="23" t="str">
        <f t="shared" ref="S43" si="221">VLOOKUP(R43,zona,2,FALSE)</f>
        <v>Zona de riesgo moderada</v>
      </c>
      <c r="T43" s="23" t="str">
        <f t="shared" ref="T43" si="222">+S43</f>
        <v>Zona de riesgo moderada</v>
      </c>
      <c r="U43" s="23" t="str">
        <f t="shared" ref="U43" si="223">VLOOKUP(T43,respuesta,2,FALSE)</f>
        <v>Reducir el riesgo</v>
      </c>
      <c r="V43" s="49" t="s">
        <v>437</v>
      </c>
      <c r="W43" s="21" t="s">
        <v>5</v>
      </c>
      <c r="X43" s="23" t="s">
        <v>111</v>
      </c>
      <c r="Y43" s="28">
        <f t="shared" si="7"/>
        <v>20</v>
      </c>
      <c r="Z43" s="23" t="s">
        <v>113</v>
      </c>
      <c r="AA43" s="28">
        <f t="shared" si="8"/>
        <v>20</v>
      </c>
      <c r="AB43" s="23" t="s">
        <v>115</v>
      </c>
      <c r="AC43" s="28">
        <f t="shared" si="9"/>
        <v>20</v>
      </c>
      <c r="AD43" s="23" t="s">
        <v>118</v>
      </c>
      <c r="AE43" s="28">
        <f t="shared" si="10"/>
        <v>20</v>
      </c>
      <c r="AF43" s="23" t="s">
        <v>120</v>
      </c>
      <c r="AG43" s="28">
        <f t="shared" si="11"/>
        <v>20</v>
      </c>
      <c r="AH43" s="28">
        <f t="shared" si="29"/>
        <v>100</v>
      </c>
      <c r="AI43" s="28" t="str">
        <f t="shared" si="17"/>
        <v>2</v>
      </c>
      <c r="AJ43" s="29">
        <f t="shared" si="59"/>
        <v>2</v>
      </c>
      <c r="AK43" s="28" t="str">
        <f t="shared" si="60"/>
        <v>2</v>
      </c>
      <c r="AL43" s="29">
        <f t="shared" si="61"/>
        <v>0</v>
      </c>
      <c r="AM43" s="28">
        <f t="shared" si="62"/>
        <v>0</v>
      </c>
      <c r="AN43" s="23" t="str">
        <f t="shared" si="63"/>
        <v>Zona de riesgo baja</v>
      </c>
      <c r="AO43" s="23" t="str">
        <f t="shared" si="64"/>
        <v>Asumir el riesgo</v>
      </c>
      <c r="AP43" s="49" t="s">
        <v>459</v>
      </c>
      <c r="AQ43" s="49" t="s">
        <v>460</v>
      </c>
      <c r="AR43" s="67" t="s">
        <v>195</v>
      </c>
      <c r="AS43" s="49" t="s">
        <v>461</v>
      </c>
      <c r="AT43" s="49" t="s">
        <v>197</v>
      </c>
    </row>
    <row r="44" spans="1:47" ht="77.25" customHeight="1">
      <c r="A44" s="49" t="s">
        <v>143</v>
      </c>
      <c r="B44" s="34"/>
      <c r="C44" s="49"/>
      <c r="D44" s="31" t="s">
        <v>18</v>
      </c>
      <c r="E44" s="49" t="s">
        <v>394</v>
      </c>
      <c r="F44" s="49" t="s">
        <v>395</v>
      </c>
      <c r="G44" s="31" t="s">
        <v>16</v>
      </c>
      <c r="H44" s="68" t="s">
        <v>396</v>
      </c>
      <c r="I44" s="68" t="s">
        <v>397</v>
      </c>
      <c r="J44" s="21" t="s">
        <v>17</v>
      </c>
      <c r="K44" s="21" t="s">
        <v>67</v>
      </c>
      <c r="L44" s="21" t="str">
        <f t="shared" ref="L44:L97" si="224">VLOOKUP(K44,Impacto,2,FALSE)</f>
        <v>Menor</v>
      </c>
      <c r="M44" s="21">
        <f t="shared" ref="M44:M97" si="225">VLOOKUP(L44,Valor,2,FALSE)</f>
        <v>2</v>
      </c>
      <c r="N44" s="23" t="s">
        <v>54</v>
      </c>
      <c r="O44" s="23" t="str">
        <f t="shared" ref="O44:O97" si="226">VLOOKUP(N44,prob,2,FALSE)</f>
        <v>Improbable</v>
      </c>
      <c r="P44" s="23">
        <f t="shared" ref="P44:P97" si="227">VLOOKUP(O44,val,2,FALSE)</f>
        <v>2</v>
      </c>
      <c r="Q44" s="23">
        <f t="shared" ref="Q44:Q102" si="228">+M44*P44</f>
        <v>4</v>
      </c>
      <c r="R44" s="23" t="str">
        <f t="shared" ref="R44:R97" si="229">VLOOKUP(Q44,valoracion,2,FALSE)</f>
        <v>M</v>
      </c>
      <c r="S44" s="23" t="str">
        <f t="shared" ref="S44:S97" si="230">VLOOKUP(R44,zona,2,FALSE)</f>
        <v>Zona de riesgo moderada</v>
      </c>
      <c r="T44" s="23" t="str">
        <f t="shared" ref="T44:T102" si="231">+S44</f>
        <v>Zona de riesgo moderada</v>
      </c>
      <c r="U44" s="23" t="str">
        <f t="shared" ref="U44:U97" si="232">VLOOKUP(T44,respuesta,2,FALSE)</f>
        <v>Reducir el riesgo</v>
      </c>
      <c r="V44" s="49" t="s">
        <v>438</v>
      </c>
      <c r="W44" s="21" t="s">
        <v>5</v>
      </c>
      <c r="X44" s="23" t="s">
        <v>111</v>
      </c>
      <c r="Y44" s="28">
        <f t="shared" si="7"/>
        <v>20</v>
      </c>
      <c r="Z44" s="23" t="s">
        <v>113</v>
      </c>
      <c r="AA44" s="28">
        <f t="shared" si="8"/>
        <v>20</v>
      </c>
      <c r="AB44" s="23" t="s">
        <v>115</v>
      </c>
      <c r="AC44" s="28">
        <f t="shared" si="9"/>
        <v>20</v>
      </c>
      <c r="AD44" s="23" t="s">
        <v>118</v>
      </c>
      <c r="AE44" s="28">
        <f t="shared" si="10"/>
        <v>20</v>
      </c>
      <c r="AF44" s="23" t="s">
        <v>120</v>
      </c>
      <c r="AG44" s="28">
        <f t="shared" si="11"/>
        <v>20</v>
      </c>
      <c r="AH44" s="28">
        <f t="shared" si="29"/>
        <v>100</v>
      </c>
      <c r="AI44" s="28" t="str">
        <f t="shared" si="17"/>
        <v>2</v>
      </c>
      <c r="AJ44" s="29">
        <f t="shared" si="59"/>
        <v>2</v>
      </c>
      <c r="AK44" s="28" t="str">
        <f t="shared" si="60"/>
        <v>2</v>
      </c>
      <c r="AL44" s="29">
        <f t="shared" si="61"/>
        <v>0</v>
      </c>
      <c r="AM44" s="28">
        <f t="shared" si="62"/>
        <v>0</v>
      </c>
      <c r="AN44" s="23" t="str">
        <f t="shared" si="63"/>
        <v>Zona de riesgo baja</v>
      </c>
      <c r="AO44" s="23" t="str">
        <f t="shared" si="64"/>
        <v>Asumir el riesgo</v>
      </c>
      <c r="AP44" s="49" t="s">
        <v>462</v>
      </c>
      <c r="AQ44" s="49" t="s">
        <v>463</v>
      </c>
      <c r="AR44" s="67" t="s">
        <v>195</v>
      </c>
      <c r="AS44" s="49" t="s">
        <v>464</v>
      </c>
      <c r="AT44" s="49" t="s">
        <v>197</v>
      </c>
    </row>
    <row r="45" spans="1:47" s="53" customFormat="1" ht="96" customHeight="1">
      <c r="A45" s="49" t="s">
        <v>143</v>
      </c>
      <c r="B45" s="34"/>
      <c r="C45" s="49"/>
      <c r="D45" s="31" t="s">
        <v>18</v>
      </c>
      <c r="E45" s="49" t="s">
        <v>398</v>
      </c>
      <c r="F45" s="49" t="s">
        <v>399</v>
      </c>
      <c r="G45" s="31" t="s">
        <v>16</v>
      </c>
      <c r="H45" s="68" t="s">
        <v>400</v>
      </c>
      <c r="I45" s="68" t="s">
        <v>401</v>
      </c>
      <c r="J45" s="50" t="s">
        <v>17</v>
      </c>
      <c r="K45" s="52" t="s">
        <v>67</v>
      </c>
      <c r="L45" s="52" t="str">
        <f t="shared" si="224"/>
        <v>Menor</v>
      </c>
      <c r="M45" s="52">
        <f t="shared" si="225"/>
        <v>2</v>
      </c>
      <c r="N45" s="50" t="s">
        <v>54</v>
      </c>
      <c r="O45" s="50" t="str">
        <f t="shared" si="226"/>
        <v>Improbable</v>
      </c>
      <c r="P45" s="50">
        <f t="shared" si="227"/>
        <v>2</v>
      </c>
      <c r="Q45" s="50">
        <f t="shared" si="228"/>
        <v>4</v>
      </c>
      <c r="R45" s="50" t="str">
        <f t="shared" si="229"/>
        <v>M</v>
      </c>
      <c r="S45" s="50" t="str">
        <f t="shared" si="230"/>
        <v>Zona de riesgo moderada</v>
      </c>
      <c r="T45" s="50" t="str">
        <f t="shared" si="231"/>
        <v>Zona de riesgo moderada</v>
      </c>
      <c r="U45" s="50" t="str">
        <f t="shared" si="232"/>
        <v>Reducir el riesgo</v>
      </c>
      <c r="V45" s="49" t="s">
        <v>439</v>
      </c>
      <c r="W45" s="52" t="s">
        <v>5</v>
      </c>
      <c r="X45" s="23" t="s">
        <v>111</v>
      </c>
      <c r="Y45" s="50">
        <f t="shared" si="7"/>
        <v>20</v>
      </c>
      <c r="Z45" s="23" t="s">
        <v>113</v>
      </c>
      <c r="AA45" s="50">
        <f t="shared" si="8"/>
        <v>20</v>
      </c>
      <c r="AB45" s="23" t="s">
        <v>115</v>
      </c>
      <c r="AC45" s="50">
        <f t="shared" si="9"/>
        <v>20</v>
      </c>
      <c r="AD45" s="23" t="s">
        <v>118</v>
      </c>
      <c r="AE45" s="50">
        <f t="shared" si="10"/>
        <v>20</v>
      </c>
      <c r="AF45" s="23" t="s">
        <v>120</v>
      </c>
      <c r="AG45" s="50">
        <f t="shared" ref="AG45:AG75" si="233">VLOOKUP(AF45,valor5,2,FALSE)</f>
        <v>20</v>
      </c>
      <c r="AH45" s="50">
        <f t="shared" si="29"/>
        <v>100</v>
      </c>
      <c r="AI45" s="50" t="str">
        <f t="shared" si="17"/>
        <v>2</v>
      </c>
      <c r="AJ45" s="51">
        <f>IF(W45="Impacto",(M45-AI45),M45)</f>
        <v>2</v>
      </c>
      <c r="AK45" s="50" t="str">
        <f t="shared" si="60"/>
        <v>2</v>
      </c>
      <c r="AL45" s="51">
        <f t="shared" si="61"/>
        <v>0</v>
      </c>
      <c r="AM45" s="50">
        <f t="shared" si="62"/>
        <v>0</v>
      </c>
      <c r="AN45" s="50" t="str">
        <f t="shared" si="63"/>
        <v>Zona de riesgo baja</v>
      </c>
      <c r="AO45" s="50" t="str">
        <f t="shared" si="64"/>
        <v>Asumir el riesgo</v>
      </c>
      <c r="AP45" s="49" t="s">
        <v>465</v>
      </c>
      <c r="AQ45" s="49" t="s">
        <v>466</v>
      </c>
      <c r="AR45" s="67" t="s">
        <v>195</v>
      </c>
      <c r="AS45" s="49" t="s">
        <v>467</v>
      </c>
      <c r="AT45" s="49" t="s">
        <v>197</v>
      </c>
    </row>
    <row r="46" spans="1:47" s="56" customFormat="1" ht="77.25" customHeight="1">
      <c r="A46" s="49" t="s">
        <v>143</v>
      </c>
      <c r="B46" s="34"/>
      <c r="C46" s="49"/>
      <c r="D46" s="31" t="s">
        <v>18</v>
      </c>
      <c r="E46" s="49" t="s">
        <v>402</v>
      </c>
      <c r="F46" s="68" t="s">
        <v>403</v>
      </c>
      <c r="G46" s="31" t="s">
        <v>16</v>
      </c>
      <c r="H46" s="49" t="s">
        <v>404</v>
      </c>
      <c r="I46" s="68" t="s">
        <v>405</v>
      </c>
      <c r="J46" s="55" t="s">
        <v>17</v>
      </c>
      <c r="K46" s="55" t="s">
        <v>67</v>
      </c>
      <c r="L46" s="55" t="str">
        <f t="shared" si="224"/>
        <v>Menor</v>
      </c>
      <c r="M46" s="55">
        <f t="shared" si="225"/>
        <v>2</v>
      </c>
      <c r="N46" s="54" t="s">
        <v>54</v>
      </c>
      <c r="O46" s="54" t="str">
        <f t="shared" si="226"/>
        <v>Improbable</v>
      </c>
      <c r="P46" s="54">
        <f t="shared" si="227"/>
        <v>2</v>
      </c>
      <c r="Q46" s="54">
        <f t="shared" si="228"/>
        <v>4</v>
      </c>
      <c r="R46" s="54" t="str">
        <f t="shared" si="229"/>
        <v>M</v>
      </c>
      <c r="S46" s="54" t="str">
        <f t="shared" si="230"/>
        <v>Zona de riesgo moderada</v>
      </c>
      <c r="T46" s="54" t="str">
        <f t="shared" si="231"/>
        <v>Zona de riesgo moderada</v>
      </c>
      <c r="U46" s="54" t="str">
        <f t="shared" si="232"/>
        <v>Reducir el riesgo</v>
      </c>
      <c r="V46" s="49" t="s">
        <v>440</v>
      </c>
      <c r="W46" s="55" t="s">
        <v>4</v>
      </c>
      <c r="X46" s="23" t="s">
        <v>111</v>
      </c>
      <c r="Y46" s="50">
        <f t="shared" si="7"/>
        <v>20</v>
      </c>
      <c r="Z46" s="23" t="s">
        <v>113</v>
      </c>
      <c r="AA46" s="50">
        <f t="shared" si="8"/>
        <v>20</v>
      </c>
      <c r="AB46" s="23" t="s">
        <v>115</v>
      </c>
      <c r="AC46" s="50">
        <f t="shared" si="9"/>
        <v>20</v>
      </c>
      <c r="AD46" s="23" t="s">
        <v>118</v>
      </c>
      <c r="AE46" s="50">
        <f t="shared" si="10"/>
        <v>20</v>
      </c>
      <c r="AF46" s="23" t="s">
        <v>120</v>
      </c>
      <c r="AG46" s="50">
        <f t="shared" si="233"/>
        <v>20</v>
      </c>
      <c r="AH46" s="50">
        <f t="shared" ref="AH46" si="234">SUM(Y46+AA46+AC46+AE46+AG46)</f>
        <v>100</v>
      </c>
      <c r="AI46" s="50" t="str">
        <f t="shared" ref="AI46" si="235">IF(AH46&lt;50,"0",IF(AH46&gt;75,"2","1"))</f>
        <v>2</v>
      </c>
      <c r="AJ46" s="51">
        <f t="shared" ref="AJ46" si="236">IF(W46="Impacto",(M46-AI46),M46)</f>
        <v>0</v>
      </c>
      <c r="AK46" s="50" t="str">
        <f t="shared" ref="AK46" si="237">IF(AH46&lt;50,"0",IF(AH46&gt;75,"2","1"))</f>
        <v>2</v>
      </c>
      <c r="AL46" s="51">
        <f t="shared" ref="AL46" si="238">IF(W46="Probabilidad",(P46-AK46),P46)</f>
        <v>2</v>
      </c>
      <c r="AM46" s="50">
        <f t="shared" ref="AM46" si="239">+AJ46*AL46</f>
        <v>0</v>
      </c>
      <c r="AN46" s="54" t="str">
        <f t="shared" si="63"/>
        <v>Zona de riesgo baja</v>
      </c>
      <c r="AO46" s="54" t="str">
        <f t="shared" si="64"/>
        <v>Asumir el riesgo</v>
      </c>
      <c r="AP46" s="49" t="s">
        <v>468</v>
      </c>
      <c r="AQ46" s="49" t="s">
        <v>460</v>
      </c>
      <c r="AR46" s="67" t="s">
        <v>195</v>
      </c>
      <c r="AS46" s="49" t="s">
        <v>450</v>
      </c>
      <c r="AT46" s="49" t="s">
        <v>197</v>
      </c>
    </row>
    <row r="47" spans="1:47" s="59" customFormat="1" ht="77.25" customHeight="1">
      <c r="A47" s="49" t="s">
        <v>143</v>
      </c>
      <c r="B47" s="34"/>
      <c r="C47" s="49"/>
      <c r="D47" s="31" t="s">
        <v>18</v>
      </c>
      <c r="E47" s="49" t="s">
        <v>406</v>
      </c>
      <c r="F47" s="49" t="s">
        <v>407</v>
      </c>
      <c r="G47" s="31" t="s">
        <v>16</v>
      </c>
      <c r="H47" s="75" t="s">
        <v>408</v>
      </c>
      <c r="I47" s="68" t="s">
        <v>409</v>
      </c>
      <c r="J47" s="58" t="s">
        <v>17</v>
      </c>
      <c r="K47" s="58" t="s">
        <v>67</v>
      </c>
      <c r="L47" s="58" t="str">
        <f t="shared" si="224"/>
        <v>Menor</v>
      </c>
      <c r="M47" s="58">
        <f t="shared" si="225"/>
        <v>2</v>
      </c>
      <c r="N47" s="57" t="s">
        <v>54</v>
      </c>
      <c r="O47" s="57" t="str">
        <f t="shared" si="226"/>
        <v>Improbable</v>
      </c>
      <c r="P47" s="57">
        <f t="shared" si="227"/>
        <v>2</v>
      </c>
      <c r="Q47" s="57">
        <f t="shared" si="228"/>
        <v>4</v>
      </c>
      <c r="R47" s="57" t="str">
        <f t="shared" si="229"/>
        <v>M</v>
      </c>
      <c r="S47" s="57" t="str">
        <f t="shared" si="230"/>
        <v>Zona de riesgo moderada</v>
      </c>
      <c r="T47" s="57" t="str">
        <f t="shared" si="231"/>
        <v>Zona de riesgo moderada</v>
      </c>
      <c r="U47" s="57" t="str">
        <f t="shared" si="232"/>
        <v>Reducir el riesgo</v>
      </c>
      <c r="V47" s="49" t="s">
        <v>441</v>
      </c>
      <c r="W47" s="58" t="s">
        <v>5</v>
      </c>
      <c r="X47" s="23" t="s">
        <v>111</v>
      </c>
      <c r="Y47" s="50">
        <f t="shared" si="7"/>
        <v>20</v>
      </c>
      <c r="Z47" s="23" t="s">
        <v>113</v>
      </c>
      <c r="AA47" s="50">
        <f t="shared" si="8"/>
        <v>20</v>
      </c>
      <c r="AB47" s="23" t="s">
        <v>115</v>
      </c>
      <c r="AC47" s="50">
        <f t="shared" si="9"/>
        <v>20</v>
      </c>
      <c r="AD47" s="23" t="s">
        <v>118</v>
      </c>
      <c r="AE47" s="50">
        <f t="shared" si="10"/>
        <v>20</v>
      </c>
      <c r="AF47" s="23" t="s">
        <v>120</v>
      </c>
      <c r="AG47" s="50">
        <f t="shared" si="233"/>
        <v>20</v>
      </c>
      <c r="AH47" s="50">
        <f t="shared" ref="AH47:AH63" si="240">SUM(Y47+AA47+AC47+AE47+AG47)</f>
        <v>100</v>
      </c>
      <c r="AI47" s="50" t="str">
        <f t="shared" ref="AI47:AI63" si="241">IF(AH47&lt;50,"0",IF(AH47&gt;75,"2","1"))</f>
        <v>2</v>
      </c>
      <c r="AJ47" s="51">
        <f t="shared" ref="AJ47:AJ63" si="242">IF(W47="Impacto",(M47-AI47),M47)</f>
        <v>2</v>
      </c>
      <c r="AK47" s="50" t="str">
        <f t="shared" ref="AK47:AK63" si="243">IF(AH47&lt;50,"0",IF(AH47&gt;75,"2","1"))</f>
        <v>2</v>
      </c>
      <c r="AL47" s="51">
        <f t="shared" ref="AL47:AL63" si="244">IF(W47="Probabilidad",(P47-AK47),P47)</f>
        <v>0</v>
      </c>
      <c r="AM47" s="50">
        <f t="shared" ref="AM47:AM63" si="245">+AJ47*AL47</f>
        <v>0</v>
      </c>
      <c r="AN47" s="57" t="str">
        <f t="shared" si="63"/>
        <v>Zona de riesgo baja</v>
      </c>
      <c r="AO47" s="57" t="str">
        <f t="shared" si="64"/>
        <v>Asumir el riesgo</v>
      </c>
      <c r="AP47" s="49" t="s">
        <v>441</v>
      </c>
      <c r="AQ47" s="49" t="s">
        <v>463</v>
      </c>
      <c r="AR47" s="67" t="s">
        <v>195</v>
      </c>
      <c r="AS47" s="49" t="s">
        <v>469</v>
      </c>
      <c r="AT47" s="49" t="s">
        <v>197</v>
      </c>
    </row>
    <row r="48" spans="1:47" s="59" customFormat="1" ht="77.25" customHeight="1">
      <c r="A48" s="49" t="s">
        <v>143</v>
      </c>
      <c r="B48" s="34"/>
      <c r="C48" s="49"/>
      <c r="D48" s="31" t="s">
        <v>18</v>
      </c>
      <c r="E48" s="49" t="s">
        <v>410</v>
      </c>
      <c r="F48" s="49" t="s">
        <v>411</v>
      </c>
      <c r="G48" s="31" t="s">
        <v>16</v>
      </c>
      <c r="H48" s="68" t="s">
        <v>412</v>
      </c>
      <c r="I48" s="68" t="s">
        <v>413</v>
      </c>
      <c r="J48" s="58" t="s">
        <v>17</v>
      </c>
      <c r="K48" s="60" t="s">
        <v>69</v>
      </c>
      <c r="L48" s="58" t="str">
        <f t="shared" si="224"/>
        <v>Moderado</v>
      </c>
      <c r="M48" s="58">
        <f t="shared" si="225"/>
        <v>3</v>
      </c>
      <c r="N48" s="57" t="s">
        <v>54</v>
      </c>
      <c r="O48" s="57" t="str">
        <f t="shared" si="226"/>
        <v>Improbable</v>
      </c>
      <c r="P48" s="57">
        <f t="shared" si="227"/>
        <v>2</v>
      </c>
      <c r="Q48" s="57">
        <f t="shared" si="228"/>
        <v>6</v>
      </c>
      <c r="R48" s="57" t="str">
        <f t="shared" si="229"/>
        <v>M</v>
      </c>
      <c r="S48" s="57" t="str">
        <f t="shared" si="230"/>
        <v>Zona de riesgo moderada</v>
      </c>
      <c r="T48" s="57" t="str">
        <f t="shared" si="231"/>
        <v>Zona de riesgo moderada</v>
      </c>
      <c r="U48" s="57" t="str">
        <f t="shared" si="232"/>
        <v>Reducir el riesgo</v>
      </c>
      <c r="V48" s="49" t="s">
        <v>442</v>
      </c>
      <c r="W48" s="58" t="s">
        <v>4</v>
      </c>
      <c r="X48" s="23" t="s">
        <v>111</v>
      </c>
      <c r="Y48" s="50">
        <f t="shared" si="7"/>
        <v>20</v>
      </c>
      <c r="Z48" s="23" t="s">
        <v>113</v>
      </c>
      <c r="AA48" s="50">
        <f t="shared" si="8"/>
        <v>20</v>
      </c>
      <c r="AB48" s="23" t="s">
        <v>115</v>
      </c>
      <c r="AC48" s="50">
        <f t="shared" si="9"/>
        <v>20</v>
      </c>
      <c r="AD48" s="23" t="s">
        <v>118</v>
      </c>
      <c r="AE48" s="50">
        <f t="shared" si="10"/>
        <v>20</v>
      </c>
      <c r="AF48" s="23" t="s">
        <v>120</v>
      </c>
      <c r="AG48" s="50">
        <f t="shared" si="233"/>
        <v>20</v>
      </c>
      <c r="AH48" s="50">
        <f t="shared" si="240"/>
        <v>100</v>
      </c>
      <c r="AI48" s="50" t="str">
        <f t="shared" si="241"/>
        <v>2</v>
      </c>
      <c r="AJ48" s="51">
        <f t="shared" si="242"/>
        <v>1</v>
      </c>
      <c r="AK48" s="50" t="str">
        <f t="shared" si="243"/>
        <v>2</v>
      </c>
      <c r="AL48" s="51">
        <f t="shared" si="244"/>
        <v>2</v>
      </c>
      <c r="AM48" s="50">
        <f t="shared" si="245"/>
        <v>2</v>
      </c>
      <c r="AN48" s="57" t="str">
        <f t="shared" si="63"/>
        <v>Zona de riesgo baja</v>
      </c>
      <c r="AO48" s="57" t="str">
        <f t="shared" si="64"/>
        <v>Asumir el riesgo</v>
      </c>
      <c r="AP48" s="49" t="s">
        <v>470</v>
      </c>
      <c r="AQ48" s="49" t="s">
        <v>463</v>
      </c>
      <c r="AR48" s="67" t="s">
        <v>195</v>
      </c>
      <c r="AS48" s="49" t="s">
        <v>471</v>
      </c>
      <c r="AT48" s="49" t="s">
        <v>197</v>
      </c>
    </row>
    <row r="49" spans="1:46" ht="77.25" customHeight="1">
      <c r="A49" s="49" t="s">
        <v>143</v>
      </c>
      <c r="B49" s="34"/>
      <c r="C49" s="49"/>
      <c r="D49" s="31" t="s">
        <v>18</v>
      </c>
      <c r="E49" s="49" t="s">
        <v>414</v>
      </c>
      <c r="F49" s="49" t="s">
        <v>415</v>
      </c>
      <c r="G49" s="31" t="s">
        <v>16</v>
      </c>
      <c r="H49" s="68" t="s">
        <v>416</v>
      </c>
      <c r="I49" s="68" t="s">
        <v>417</v>
      </c>
      <c r="J49" s="21" t="s">
        <v>17</v>
      </c>
      <c r="K49" s="22" t="s">
        <v>69</v>
      </c>
      <c r="L49" s="21" t="str">
        <f t="shared" si="224"/>
        <v>Moderado</v>
      </c>
      <c r="M49" s="21">
        <f t="shared" si="225"/>
        <v>3</v>
      </c>
      <c r="N49" s="23" t="s">
        <v>54</v>
      </c>
      <c r="O49" s="23" t="str">
        <f t="shared" si="226"/>
        <v>Improbable</v>
      </c>
      <c r="P49" s="23">
        <f t="shared" si="227"/>
        <v>2</v>
      </c>
      <c r="Q49" s="23">
        <f t="shared" si="228"/>
        <v>6</v>
      </c>
      <c r="R49" s="23" t="str">
        <f t="shared" si="229"/>
        <v>M</v>
      </c>
      <c r="S49" s="23" t="str">
        <f t="shared" si="230"/>
        <v>Zona de riesgo moderada</v>
      </c>
      <c r="T49" s="23" t="str">
        <f t="shared" si="231"/>
        <v>Zona de riesgo moderada</v>
      </c>
      <c r="U49" s="23" t="str">
        <f t="shared" si="232"/>
        <v>Reducir el riesgo</v>
      </c>
      <c r="V49" s="49" t="s">
        <v>443</v>
      </c>
      <c r="W49" s="21" t="s">
        <v>4</v>
      </c>
      <c r="X49" s="23" t="s">
        <v>111</v>
      </c>
      <c r="Y49" s="50">
        <f t="shared" si="7"/>
        <v>20</v>
      </c>
      <c r="Z49" s="23" t="s">
        <v>113</v>
      </c>
      <c r="AA49" s="50">
        <f t="shared" si="8"/>
        <v>20</v>
      </c>
      <c r="AB49" s="23" t="s">
        <v>115</v>
      </c>
      <c r="AC49" s="50">
        <f t="shared" si="9"/>
        <v>20</v>
      </c>
      <c r="AD49" s="23" t="s">
        <v>118</v>
      </c>
      <c r="AE49" s="50">
        <f t="shared" si="10"/>
        <v>20</v>
      </c>
      <c r="AF49" s="23" t="s">
        <v>120</v>
      </c>
      <c r="AG49" s="50">
        <f t="shared" si="233"/>
        <v>20</v>
      </c>
      <c r="AH49" s="50">
        <f t="shared" si="240"/>
        <v>100</v>
      </c>
      <c r="AI49" s="50" t="str">
        <f t="shared" si="241"/>
        <v>2</v>
      </c>
      <c r="AJ49" s="51">
        <f t="shared" si="242"/>
        <v>1</v>
      </c>
      <c r="AK49" s="50" t="str">
        <f t="shared" si="243"/>
        <v>2</v>
      </c>
      <c r="AL49" s="51">
        <f t="shared" si="244"/>
        <v>2</v>
      </c>
      <c r="AM49" s="50">
        <f t="shared" si="245"/>
        <v>2</v>
      </c>
      <c r="AN49" s="23" t="str">
        <f t="shared" si="63"/>
        <v>Zona de riesgo baja</v>
      </c>
      <c r="AO49" s="23" t="str">
        <f t="shared" si="64"/>
        <v>Asumir el riesgo</v>
      </c>
      <c r="AP49" s="49" t="s">
        <v>472</v>
      </c>
      <c r="AQ49" s="49" t="s">
        <v>473</v>
      </c>
      <c r="AR49" s="67" t="s">
        <v>195</v>
      </c>
      <c r="AS49" s="49" t="s">
        <v>474</v>
      </c>
      <c r="AT49" s="49" t="s">
        <v>197</v>
      </c>
    </row>
    <row r="50" spans="1:46" s="59" customFormat="1" ht="77.25" customHeight="1">
      <c r="A50" s="49" t="s">
        <v>143</v>
      </c>
      <c r="B50" s="34"/>
      <c r="C50" s="49"/>
      <c r="D50" s="31" t="s">
        <v>18</v>
      </c>
      <c r="E50" s="49" t="s">
        <v>418</v>
      </c>
      <c r="F50" s="49" t="s">
        <v>419</v>
      </c>
      <c r="G50" s="31" t="s">
        <v>16</v>
      </c>
      <c r="H50" s="68" t="s">
        <v>420</v>
      </c>
      <c r="I50" s="68" t="s">
        <v>421</v>
      </c>
      <c r="J50" s="58" t="s">
        <v>17</v>
      </c>
      <c r="K50" s="58" t="s">
        <v>69</v>
      </c>
      <c r="L50" s="58" t="str">
        <f t="shared" si="224"/>
        <v>Moderado</v>
      </c>
      <c r="M50" s="58">
        <f t="shared" si="225"/>
        <v>3</v>
      </c>
      <c r="N50" s="57" t="s">
        <v>54</v>
      </c>
      <c r="O50" s="57" t="str">
        <f t="shared" si="226"/>
        <v>Improbable</v>
      </c>
      <c r="P50" s="57">
        <f t="shared" si="227"/>
        <v>2</v>
      </c>
      <c r="Q50" s="57">
        <f t="shared" si="228"/>
        <v>6</v>
      </c>
      <c r="R50" s="57" t="str">
        <f t="shared" si="229"/>
        <v>M</v>
      </c>
      <c r="S50" s="57" t="str">
        <f t="shared" si="230"/>
        <v>Zona de riesgo moderada</v>
      </c>
      <c r="T50" s="57" t="str">
        <f t="shared" si="231"/>
        <v>Zona de riesgo moderada</v>
      </c>
      <c r="U50" s="57" t="str">
        <f t="shared" si="232"/>
        <v>Reducir el riesgo</v>
      </c>
      <c r="V50" s="49" t="s">
        <v>444</v>
      </c>
      <c r="W50" s="58" t="s">
        <v>4</v>
      </c>
      <c r="X50" s="23" t="s">
        <v>111</v>
      </c>
      <c r="Y50" s="50">
        <f t="shared" si="7"/>
        <v>20</v>
      </c>
      <c r="Z50" s="23" t="s">
        <v>113</v>
      </c>
      <c r="AA50" s="50">
        <f t="shared" si="8"/>
        <v>20</v>
      </c>
      <c r="AB50" s="23" t="s">
        <v>115</v>
      </c>
      <c r="AC50" s="50">
        <f t="shared" si="9"/>
        <v>20</v>
      </c>
      <c r="AD50" s="23" t="s">
        <v>118</v>
      </c>
      <c r="AE50" s="50">
        <f t="shared" si="10"/>
        <v>20</v>
      </c>
      <c r="AF50" s="23" t="s">
        <v>120</v>
      </c>
      <c r="AG50" s="50">
        <f t="shared" si="233"/>
        <v>20</v>
      </c>
      <c r="AH50" s="50">
        <f t="shared" si="240"/>
        <v>100</v>
      </c>
      <c r="AI50" s="50" t="str">
        <f t="shared" si="241"/>
        <v>2</v>
      </c>
      <c r="AJ50" s="51">
        <f t="shared" si="242"/>
        <v>1</v>
      </c>
      <c r="AK50" s="50" t="str">
        <f t="shared" si="243"/>
        <v>2</v>
      </c>
      <c r="AL50" s="51">
        <f t="shared" si="244"/>
        <v>2</v>
      </c>
      <c r="AM50" s="50">
        <f t="shared" si="245"/>
        <v>2</v>
      </c>
      <c r="AN50" s="57" t="str">
        <f t="shared" si="63"/>
        <v>Zona de riesgo baja</v>
      </c>
      <c r="AO50" s="57" t="str">
        <f t="shared" si="64"/>
        <v>Asumir el riesgo</v>
      </c>
      <c r="AP50" s="49" t="s">
        <v>475</v>
      </c>
      <c r="AQ50" s="49" t="s">
        <v>476</v>
      </c>
      <c r="AR50" s="67" t="s">
        <v>195</v>
      </c>
      <c r="AS50" s="49" t="s">
        <v>477</v>
      </c>
      <c r="AT50" s="49" t="s">
        <v>197</v>
      </c>
    </row>
    <row r="51" spans="1:46" s="59" customFormat="1" ht="77.25" customHeight="1">
      <c r="A51" s="49" t="s">
        <v>143</v>
      </c>
      <c r="B51" s="34"/>
      <c r="C51" s="49"/>
      <c r="D51" s="31" t="s">
        <v>18</v>
      </c>
      <c r="E51" s="49" t="s">
        <v>422</v>
      </c>
      <c r="F51" s="49" t="s">
        <v>423</v>
      </c>
      <c r="G51" s="31" t="s">
        <v>16</v>
      </c>
      <c r="H51" s="68" t="s">
        <v>424</v>
      </c>
      <c r="I51" s="68" t="s">
        <v>425</v>
      </c>
      <c r="J51" s="58" t="s">
        <v>16</v>
      </c>
      <c r="K51" s="60" t="s">
        <v>75</v>
      </c>
      <c r="L51" s="58" t="str">
        <f t="shared" si="224"/>
        <v>Moderado</v>
      </c>
      <c r="M51" s="58">
        <f t="shared" si="225"/>
        <v>3</v>
      </c>
      <c r="N51" s="57" t="s">
        <v>54</v>
      </c>
      <c r="O51" s="57" t="str">
        <f t="shared" si="226"/>
        <v>Improbable</v>
      </c>
      <c r="P51" s="57">
        <f t="shared" si="227"/>
        <v>2</v>
      </c>
      <c r="Q51" s="57">
        <f t="shared" si="228"/>
        <v>6</v>
      </c>
      <c r="R51" s="57" t="str">
        <f t="shared" si="229"/>
        <v>M</v>
      </c>
      <c r="S51" s="57" t="str">
        <f t="shared" si="230"/>
        <v>Zona de riesgo moderada</v>
      </c>
      <c r="T51" s="57" t="str">
        <f t="shared" si="231"/>
        <v>Zona de riesgo moderada</v>
      </c>
      <c r="U51" s="57" t="str">
        <f t="shared" si="232"/>
        <v>Reducir el riesgo</v>
      </c>
      <c r="V51" s="49" t="s">
        <v>445</v>
      </c>
      <c r="W51" s="58" t="s">
        <v>4</v>
      </c>
      <c r="X51" s="23" t="s">
        <v>111</v>
      </c>
      <c r="Y51" s="50">
        <f t="shared" si="7"/>
        <v>20</v>
      </c>
      <c r="Z51" s="23" t="s">
        <v>113</v>
      </c>
      <c r="AA51" s="50">
        <f t="shared" si="8"/>
        <v>20</v>
      </c>
      <c r="AB51" s="23" t="s">
        <v>115</v>
      </c>
      <c r="AC51" s="50">
        <f t="shared" si="9"/>
        <v>20</v>
      </c>
      <c r="AD51" s="23" t="s">
        <v>118</v>
      </c>
      <c r="AE51" s="50">
        <f t="shared" si="10"/>
        <v>20</v>
      </c>
      <c r="AF51" s="23" t="s">
        <v>120</v>
      </c>
      <c r="AG51" s="50">
        <f t="shared" si="233"/>
        <v>20</v>
      </c>
      <c r="AH51" s="50">
        <f t="shared" si="240"/>
        <v>100</v>
      </c>
      <c r="AI51" s="50" t="str">
        <f t="shared" si="241"/>
        <v>2</v>
      </c>
      <c r="AJ51" s="51">
        <f t="shared" si="242"/>
        <v>1</v>
      </c>
      <c r="AK51" s="50" t="str">
        <f t="shared" si="243"/>
        <v>2</v>
      </c>
      <c r="AL51" s="51">
        <f t="shared" si="244"/>
        <v>2</v>
      </c>
      <c r="AM51" s="50">
        <f t="shared" si="245"/>
        <v>2</v>
      </c>
      <c r="AN51" s="57" t="str">
        <f t="shared" si="63"/>
        <v>Zona de riesgo baja</v>
      </c>
      <c r="AO51" s="57" t="str">
        <f t="shared" si="64"/>
        <v>Asumir el riesgo</v>
      </c>
      <c r="AP51" s="49" t="s">
        <v>478</v>
      </c>
      <c r="AQ51" s="49" t="s">
        <v>449</v>
      </c>
      <c r="AR51" s="67" t="s">
        <v>195</v>
      </c>
      <c r="AS51" s="49" t="s">
        <v>471</v>
      </c>
      <c r="AT51" s="49" t="s">
        <v>197</v>
      </c>
    </row>
    <row r="52" spans="1:46" s="47" customFormat="1" ht="109.5" customHeight="1">
      <c r="A52" s="49" t="s">
        <v>143</v>
      </c>
      <c r="B52" s="34"/>
      <c r="C52" s="49"/>
      <c r="D52" s="31" t="s">
        <v>18</v>
      </c>
      <c r="E52" s="49" t="s">
        <v>426</v>
      </c>
      <c r="F52" s="49" t="s">
        <v>427</v>
      </c>
      <c r="G52" s="31" t="s">
        <v>16</v>
      </c>
      <c r="H52" s="68" t="s">
        <v>428</v>
      </c>
      <c r="I52" s="68" t="s">
        <v>429</v>
      </c>
      <c r="J52" s="21" t="s">
        <v>16</v>
      </c>
      <c r="K52" s="21" t="s">
        <v>75</v>
      </c>
      <c r="L52" s="21" t="str">
        <f t="shared" si="224"/>
        <v>Moderado</v>
      </c>
      <c r="M52" s="21">
        <f t="shared" si="225"/>
        <v>3</v>
      </c>
      <c r="N52" s="23" t="s">
        <v>54</v>
      </c>
      <c r="O52" s="23" t="str">
        <f t="shared" si="226"/>
        <v>Improbable</v>
      </c>
      <c r="P52" s="23">
        <f t="shared" si="227"/>
        <v>2</v>
      </c>
      <c r="Q52" s="23">
        <f t="shared" si="228"/>
        <v>6</v>
      </c>
      <c r="R52" s="23" t="str">
        <f t="shared" si="229"/>
        <v>M</v>
      </c>
      <c r="S52" s="23" t="str">
        <f t="shared" si="230"/>
        <v>Zona de riesgo moderada</v>
      </c>
      <c r="T52" s="23" t="str">
        <f t="shared" si="231"/>
        <v>Zona de riesgo moderada</v>
      </c>
      <c r="U52" s="23" t="str">
        <f t="shared" si="232"/>
        <v>Reducir el riesgo</v>
      </c>
      <c r="V52" s="49" t="s">
        <v>446</v>
      </c>
      <c r="W52" s="21" t="s">
        <v>4</v>
      </c>
      <c r="X52" s="23" t="s">
        <v>111</v>
      </c>
      <c r="Y52" s="50">
        <f t="shared" si="7"/>
        <v>20</v>
      </c>
      <c r="Z52" s="23" t="s">
        <v>113</v>
      </c>
      <c r="AA52" s="50">
        <f t="shared" si="8"/>
        <v>20</v>
      </c>
      <c r="AB52" s="23" t="s">
        <v>115</v>
      </c>
      <c r="AC52" s="50">
        <f t="shared" si="9"/>
        <v>20</v>
      </c>
      <c r="AD52" s="23" t="s">
        <v>118</v>
      </c>
      <c r="AE52" s="50">
        <f t="shared" si="10"/>
        <v>20</v>
      </c>
      <c r="AF52" s="23" t="s">
        <v>120</v>
      </c>
      <c r="AG52" s="50">
        <f t="shared" si="233"/>
        <v>20</v>
      </c>
      <c r="AH52" s="50">
        <f t="shared" si="240"/>
        <v>100</v>
      </c>
      <c r="AI52" s="50" t="str">
        <f t="shared" si="241"/>
        <v>2</v>
      </c>
      <c r="AJ52" s="51">
        <f t="shared" si="242"/>
        <v>1</v>
      </c>
      <c r="AK52" s="50" t="str">
        <f t="shared" si="243"/>
        <v>2</v>
      </c>
      <c r="AL52" s="51">
        <f t="shared" si="244"/>
        <v>2</v>
      </c>
      <c r="AM52" s="50">
        <f t="shared" si="245"/>
        <v>2</v>
      </c>
      <c r="AN52" s="23" t="str">
        <f t="shared" si="63"/>
        <v>Zona de riesgo baja</v>
      </c>
      <c r="AO52" s="23" t="str">
        <f t="shared" si="64"/>
        <v>Asumir el riesgo</v>
      </c>
      <c r="AP52" s="49" t="s">
        <v>478</v>
      </c>
      <c r="AQ52" s="49" t="s">
        <v>479</v>
      </c>
      <c r="AR52" s="67" t="s">
        <v>195</v>
      </c>
      <c r="AS52" s="49" t="s">
        <v>471</v>
      </c>
      <c r="AT52" s="49" t="s">
        <v>197</v>
      </c>
    </row>
    <row r="53" spans="1:46" ht="77.25" customHeight="1">
      <c r="A53" s="49" t="s">
        <v>143</v>
      </c>
      <c r="B53" s="34"/>
      <c r="C53" s="49"/>
      <c r="D53" s="31" t="s">
        <v>18</v>
      </c>
      <c r="E53" s="49" t="s">
        <v>225</v>
      </c>
      <c r="F53" s="49" t="s">
        <v>430</v>
      </c>
      <c r="G53" s="31" t="s">
        <v>30</v>
      </c>
      <c r="H53" s="49" t="s">
        <v>431</v>
      </c>
      <c r="I53" s="68" t="s">
        <v>432</v>
      </c>
      <c r="J53" s="21" t="s">
        <v>16</v>
      </c>
      <c r="K53" s="21" t="s">
        <v>75</v>
      </c>
      <c r="L53" s="21" t="str">
        <f t="shared" si="224"/>
        <v>Moderado</v>
      </c>
      <c r="M53" s="21">
        <f t="shared" si="225"/>
        <v>3</v>
      </c>
      <c r="N53" s="23" t="s">
        <v>54</v>
      </c>
      <c r="O53" s="23" t="str">
        <f t="shared" si="226"/>
        <v>Improbable</v>
      </c>
      <c r="P53" s="23">
        <f t="shared" si="227"/>
        <v>2</v>
      </c>
      <c r="Q53" s="23">
        <f t="shared" si="228"/>
        <v>6</v>
      </c>
      <c r="R53" s="23" t="str">
        <f t="shared" si="229"/>
        <v>M</v>
      </c>
      <c r="S53" s="23" t="str">
        <f t="shared" si="230"/>
        <v>Zona de riesgo moderada</v>
      </c>
      <c r="T53" s="23" t="str">
        <f t="shared" si="231"/>
        <v>Zona de riesgo moderada</v>
      </c>
      <c r="U53" s="23" t="str">
        <f t="shared" si="232"/>
        <v>Reducir el riesgo</v>
      </c>
      <c r="V53" s="31" t="s">
        <v>447</v>
      </c>
      <c r="W53" s="21" t="s">
        <v>5</v>
      </c>
      <c r="X53" s="23" t="s">
        <v>111</v>
      </c>
      <c r="Y53" s="50">
        <f t="shared" si="7"/>
        <v>20</v>
      </c>
      <c r="Z53" s="23" t="s">
        <v>113</v>
      </c>
      <c r="AA53" s="50">
        <f t="shared" si="8"/>
        <v>20</v>
      </c>
      <c r="AB53" s="23" t="s">
        <v>115</v>
      </c>
      <c r="AC53" s="50">
        <f t="shared" si="9"/>
        <v>20</v>
      </c>
      <c r="AD53" s="23" t="s">
        <v>118</v>
      </c>
      <c r="AE53" s="50">
        <f t="shared" si="10"/>
        <v>20</v>
      </c>
      <c r="AF53" s="23" t="s">
        <v>120</v>
      </c>
      <c r="AG53" s="50">
        <f t="shared" si="233"/>
        <v>20</v>
      </c>
      <c r="AH53" s="50">
        <f t="shared" si="240"/>
        <v>100</v>
      </c>
      <c r="AI53" s="50" t="str">
        <f t="shared" si="241"/>
        <v>2</v>
      </c>
      <c r="AJ53" s="51">
        <f t="shared" si="242"/>
        <v>3</v>
      </c>
      <c r="AK53" s="50" t="str">
        <f t="shared" si="243"/>
        <v>2</v>
      </c>
      <c r="AL53" s="51">
        <f t="shared" si="244"/>
        <v>0</v>
      </c>
      <c r="AM53" s="50">
        <f t="shared" si="245"/>
        <v>0</v>
      </c>
      <c r="AN53" s="23" t="str">
        <f t="shared" si="63"/>
        <v>Zona de riesgo baja</v>
      </c>
      <c r="AO53" s="23" t="str">
        <f t="shared" si="64"/>
        <v>Asumir el riesgo</v>
      </c>
      <c r="AP53" s="49" t="s">
        <v>480</v>
      </c>
      <c r="AQ53" s="49" t="s">
        <v>479</v>
      </c>
      <c r="AR53" s="67" t="s">
        <v>195</v>
      </c>
      <c r="AS53" s="49" t="s">
        <v>471</v>
      </c>
      <c r="AT53" s="49" t="s">
        <v>197</v>
      </c>
    </row>
    <row r="54" spans="1:46" ht="101.25" customHeight="1">
      <c r="A54" s="49" t="s">
        <v>132</v>
      </c>
      <c r="B54" s="34"/>
      <c r="C54" s="49"/>
      <c r="D54" s="31" t="s">
        <v>18</v>
      </c>
      <c r="E54" s="49" t="s">
        <v>481</v>
      </c>
      <c r="F54" s="49" t="s">
        <v>482</v>
      </c>
      <c r="G54" s="31" t="s">
        <v>16</v>
      </c>
      <c r="H54" s="49" t="s">
        <v>483</v>
      </c>
      <c r="I54" s="49" t="s">
        <v>219</v>
      </c>
      <c r="J54" s="31" t="s">
        <v>34</v>
      </c>
      <c r="K54" s="21" t="s">
        <v>85</v>
      </c>
      <c r="L54" s="21" t="str">
        <f t="shared" si="224"/>
        <v>Moderado</v>
      </c>
      <c r="M54" s="21">
        <f t="shared" si="225"/>
        <v>3</v>
      </c>
      <c r="N54" s="23" t="s">
        <v>54</v>
      </c>
      <c r="O54" s="23" t="str">
        <f t="shared" si="226"/>
        <v>Improbable</v>
      </c>
      <c r="P54" s="23">
        <f t="shared" si="227"/>
        <v>2</v>
      </c>
      <c r="Q54" s="23">
        <f t="shared" si="228"/>
        <v>6</v>
      </c>
      <c r="R54" s="23" t="str">
        <f t="shared" si="229"/>
        <v>M</v>
      </c>
      <c r="S54" s="23" t="str">
        <f t="shared" si="230"/>
        <v>Zona de riesgo moderada</v>
      </c>
      <c r="T54" s="23" t="str">
        <f t="shared" si="231"/>
        <v>Zona de riesgo moderada</v>
      </c>
      <c r="U54" s="23" t="str">
        <f t="shared" si="232"/>
        <v>Reducir el riesgo</v>
      </c>
      <c r="V54" s="31" t="s">
        <v>491</v>
      </c>
      <c r="W54" s="21" t="s">
        <v>4</v>
      </c>
      <c r="X54" s="23" t="s">
        <v>111</v>
      </c>
      <c r="Y54" s="50">
        <f t="shared" si="7"/>
        <v>20</v>
      </c>
      <c r="Z54" s="23" t="s">
        <v>113</v>
      </c>
      <c r="AA54" s="50">
        <f t="shared" si="8"/>
        <v>20</v>
      </c>
      <c r="AB54" s="23" t="s">
        <v>115</v>
      </c>
      <c r="AC54" s="50">
        <f t="shared" si="9"/>
        <v>20</v>
      </c>
      <c r="AD54" s="23" t="s">
        <v>118</v>
      </c>
      <c r="AE54" s="50">
        <f t="shared" si="10"/>
        <v>20</v>
      </c>
      <c r="AF54" s="23" t="s">
        <v>120</v>
      </c>
      <c r="AG54" s="50">
        <f t="shared" si="233"/>
        <v>20</v>
      </c>
      <c r="AH54" s="50">
        <f t="shared" si="240"/>
        <v>100</v>
      </c>
      <c r="AI54" s="50" t="str">
        <f t="shared" si="241"/>
        <v>2</v>
      </c>
      <c r="AJ54" s="51">
        <f t="shared" si="242"/>
        <v>1</v>
      </c>
      <c r="AK54" s="50" t="str">
        <f t="shared" si="243"/>
        <v>2</v>
      </c>
      <c r="AL54" s="51">
        <f t="shared" si="244"/>
        <v>2</v>
      </c>
      <c r="AM54" s="50">
        <f t="shared" si="245"/>
        <v>2</v>
      </c>
      <c r="AN54" s="23" t="str">
        <f t="shared" si="63"/>
        <v>Zona de riesgo baja</v>
      </c>
      <c r="AO54" s="23" t="str">
        <f t="shared" si="64"/>
        <v>Asumir el riesgo</v>
      </c>
      <c r="AP54" s="49" t="s">
        <v>494</v>
      </c>
      <c r="AQ54" s="49" t="s">
        <v>500</v>
      </c>
      <c r="AR54" s="67" t="s">
        <v>195</v>
      </c>
      <c r="AS54" s="49" t="s">
        <v>495</v>
      </c>
      <c r="AT54" s="49" t="s">
        <v>293</v>
      </c>
    </row>
    <row r="55" spans="1:46" ht="114.75" customHeight="1">
      <c r="A55" s="49" t="s">
        <v>132</v>
      </c>
      <c r="B55" s="34"/>
      <c r="C55" s="49"/>
      <c r="D55" s="31" t="s">
        <v>18</v>
      </c>
      <c r="E55" s="49" t="s">
        <v>481</v>
      </c>
      <c r="F55" s="49" t="s">
        <v>484</v>
      </c>
      <c r="G55" s="31" t="s">
        <v>16</v>
      </c>
      <c r="H55" s="49" t="s">
        <v>485</v>
      </c>
      <c r="I55" s="49" t="s">
        <v>486</v>
      </c>
      <c r="J55" s="31" t="s">
        <v>16</v>
      </c>
      <c r="K55" s="21" t="s">
        <v>75</v>
      </c>
      <c r="L55" s="21" t="str">
        <f t="shared" ref="L55" si="246">VLOOKUP(K55,Impacto,2,FALSE)</f>
        <v>Moderado</v>
      </c>
      <c r="M55" s="21">
        <f t="shared" ref="M55" si="247">VLOOKUP(L55,Valor,2,FALSE)</f>
        <v>3</v>
      </c>
      <c r="N55" s="23" t="s">
        <v>54</v>
      </c>
      <c r="O55" s="23" t="str">
        <f t="shared" ref="O55" si="248">VLOOKUP(N55,prob,2,FALSE)</f>
        <v>Improbable</v>
      </c>
      <c r="P55" s="23">
        <f t="shared" ref="P55" si="249">VLOOKUP(O55,val,2,FALSE)</f>
        <v>2</v>
      </c>
      <c r="Q55" s="23">
        <f t="shared" ref="Q55" si="250">+M55*P55</f>
        <v>6</v>
      </c>
      <c r="R55" s="23" t="str">
        <f t="shared" ref="R55" si="251">VLOOKUP(Q55,valoracion,2,FALSE)</f>
        <v>M</v>
      </c>
      <c r="S55" s="23" t="str">
        <f t="shared" ref="S55" si="252">VLOOKUP(R55,zona,2,FALSE)</f>
        <v>Zona de riesgo moderada</v>
      </c>
      <c r="T55" s="23" t="str">
        <f t="shared" ref="T55" si="253">+S55</f>
        <v>Zona de riesgo moderada</v>
      </c>
      <c r="U55" s="23" t="str">
        <f t="shared" ref="U55" si="254">VLOOKUP(T55,respuesta,2,FALSE)</f>
        <v>Reducir el riesgo</v>
      </c>
      <c r="V55" s="49" t="s">
        <v>492</v>
      </c>
      <c r="W55" s="21" t="s">
        <v>5</v>
      </c>
      <c r="X55" s="23" t="s">
        <v>111</v>
      </c>
      <c r="Y55" s="50">
        <f t="shared" si="7"/>
        <v>20</v>
      </c>
      <c r="Z55" s="23" t="s">
        <v>113</v>
      </c>
      <c r="AA55" s="50">
        <f t="shared" si="8"/>
        <v>20</v>
      </c>
      <c r="AB55" s="23" t="s">
        <v>115</v>
      </c>
      <c r="AC55" s="50">
        <f t="shared" si="9"/>
        <v>20</v>
      </c>
      <c r="AD55" s="23" t="s">
        <v>118</v>
      </c>
      <c r="AE55" s="50">
        <f t="shared" si="10"/>
        <v>20</v>
      </c>
      <c r="AF55" s="23" t="s">
        <v>120</v>
      </c>
      <c r="AG55" s="50">
        <f t="shared" si="233"/>
        <v>20</v>
      </c>
      <c r="AH55" s="50">
        <f t="shared" si="240"/>
        <v>100</v>
      </c>
      <c r="AI55" s="50" t="str">
        <f t="shared" si="241"/>
        <v>2</v>
      </c>
      <c r="AJ55" s="51">
        <f t="shared" si="242"/>
        <v>3</v>
      </c>
      <c r="AK55" s="50" t="str">
        <f t="shared" si="243"/>
        <v>2</v>
      </c>
      <c r="AL55" s="51">
        <f t="shared" si="244"/>
        <v>0</v>
      </c>
      <c r="AM55" s="50">
        <f t="shared" si="245"/>
        <v>0</v>
      </c>
      <c r="AN55" s="23" t="str">
        <f t="shared" si="63"/>
        <v>Zona de riesgo baja</v>
      </c>
      <c r="AO55" s="23" t="str">
        <f t="shared" si="64"/>
        <v>Asumir el riesgo</v>
      </c>
      <c r="AP55" s="49" t="s">
        <v>496</v>
      </c>
      <c r="AQ55" s="49" t="s">
        <v>500</v>
      </c>
      <c r="AR55" s="67" t="s">
        <v>195</v>
      </c>
      <c r="AS55" s="49" t="s">
        <v>497</v>
      </c>
      <c r="AT55" s="49" t="s">
        <v>293</v>
      </c>
    </row>
    <row r="56" spans="1:46" ht="137.25" customHeight="1">
      <c r="A56" s="49" t="s">
        <v>132</v>
      </c>
      <c r="B56" s="34"/>
      <c r="C56" s="49"/>
      <c r="D56" s="31" t="s">
        <v>18</v>
      </c>
      <c r="E56" s="49" t="s">
        <v>487</v>
      </c>
      <c r="F56" s="68" t="s">
        <v>488</v>
      </c>
      <c r="G56" s="31" t="s">
        <v>16</v>
      </c>
      <c r="H56" s="68" t="s">
        <v>489</v>
      </c>
      <c r="I56" s="68" t="s">
        <v>490</v>
      </c>
      <c r="J56" s="21" t="s">
        <v>16</v>
      </c>
      <c r="K56" s="22" t="s">
        <v>75</v>
      </c>
      <c r="L56" s="21" t="str">
        <f t="shared" si="224"/>
        <v>Moderado</v>
      </c>
      <c r="M56" s="21">
        <f t="shared" si="225"/>
        <v>3</v>
      </c>
      <c r="N56" s="23" t="s">
        <v>54</v>
      </c>
      <c r="O56" s="23" t="str">
        <f t="shared" si="226"/>
        <v>Improbable</v>
      </c>
      <c r="P56" s="23">
        <f t="shared" si="227"/>
        <v>2</v>
      </c>
      <c r="Q56" s="23">
        <f t="shared" si="228"/>
        <v>6</v>
      </c>
      <c r="R56" s="23" t="str">
        <f t="shared" si="229"/>
        <v>M</v>
      </c>
      <c r="S56" s="23" t="str">
        <f t="shared" si="230"/>
        <v>Zona de riesgo moderada</v>
      </c>
      <c r="T56" s="23" t="str">
        <f t="shared" si="231"/>
        <v>Zona de riesgo moderada</v>
      </c>
      <c r="U56" s="23" t="str">
        <f t="shared" si="232"/>
        <v>Reducir el riesgo</v>
      </c>
      <c r="V56" s="49" t="s">
        <v>493</v>
      </c>
      <c r="W56" s="21" t="s">
        <v>5</v>
      </c>
      <c r="X56" s="23" t="s">
        <v>111</v>
      </c>
      <c r="Y56" s="50">
        <f t="shared" si="7"/>
        <v>20</v>
      </c>
      <c r="Z56" s="23" t="s">
        <v>113</v>
      </c>
      <c r="AA56" s="50">
        <f t="shared" si="8"/>
        <v>20</v>
      </c>
      <c r="AB56" s="23" t="s">
        <v>115</v>
      </c>
      <c r="AC56" s="50">
        <f t="shared" si="9"/>
        <v>20</v>
      </c>
      <c r="AD56" s="23" t="s">
        <v>118</v>
      </c>
      <c r="AE56" s="50">
        <f t="shared" si="10"/>
        <v>20</v>
      </c>
      <c r="AF56" s="23" t="s">
        <v>120</v>
      </c>
      <c r="AG56" s="50">
        <f t="shared" si="233"/>
        <v>20</v>
      </c>
      <c r="AH56" s="50">
        <f t="shared" si="240"/>
        <v>100</v>
      </c>
      <c r="AI56" s="50" t="str">
        <f t="shared" si="241"/>
        <v>2</v>
      </c>
      <c r="AJ56" s="51">
        <f t="shared" si="242"/>
        <v>3</v>
      </c>
      <c r="AK56" s="50" t="str">
        <f t="shared" si="243"/>
        <v>2</v>
      </c>
      <c r="AL56" s="51">
        <f t="shared" si="244"/>
        <v>0</v>
      </c>
      <c r="AM56" s="50">
        <f t="shared" si="245"/>
        <v>0</v>
      </c>
      <c r="AN56" s="23" t="str">
        <f t="shared" si="63"/>
        <v>Zona de riesgo baja</v>
      </c>
      <c r="AO56" s="23" t="str">
        <f t="shared" si="64"/>
        <v>Asumir el riesgo</v>
      </c>
      <c r="AP56" s="49" t="s">
        <v>498</v>
      </c>
      <c r="AQ56" s="49" t="s">
        <v>500</v>
      </c>
      <c r="AR56" s="80">
        <v>43465</v>
      </c>
      <c r="AS56" s="67" t="s">
        <v>499</v>
      </c>
      <c r="AT56" s="49" t="s">
        <v>293</v>
      </c>
    </row>
    <row r="57" spans="1:46" ht="77.25" customHeight="1">
      <c r="A57" s="49" t="s">
        <v>141</v>
      </c>
      <c r="B57" s="34"/>
      <c r="C57" s="49"/>
      <c r="D57" s="31" t="s">
        <v>18</v>
      </c>
      <c r="E57" s="49" t="s">
        <v>501</v>
      </c>
      <c r="F57" s="49" t="s">
        <v>502</v>
      </c>
      <c r="G57" s="31" t="s">
        <v>16</v>
      </c>
      <c r="H57" s="49" t="s">
        <v>503</v>
      </c>
      <c r="I57" s="49" t="s">
        <v>504</v>
      </c>
      <c r="J57" s="21" t="s">
        <v>17</v>
      </c>
      <c r="K57" s="22" t="s">
        <v>68</v>
      </c>
      <c r="L57" s="21" t="str">
        <f t="shared" si="224"/>
        <v>Insignificante</v>
      </c>
      <c r="M57" s="21">
        <f t="shared" si="225"/>
        <v>1</v>
      </c>
      <c r="N57" s="23" t="s">
        <v>54</v>
      </c>
      <c r="O57" s="23" t="str">
        <f t="shared" si="226"/>
        <v>Improbable</v>
      </c>
      <c r="P57" s="23">
        <f t="shared" si="227"/>
        <v>2</v>
      </c>
      <c r="Q57" s="23">
        <f t="shared" si="228"/>
        <v>2</v>
      </c>
      <c r="R57" s="23" t="str">
        <f t="shared" si="229"/>
        <v>B</v>
      </c>
      <c r="S57" s="23" t="str">
        <f t="shared" si="230"/>
        <v>Zona de riesgo baja</v>
      </c>
      <c r="T57" s="23" t="str">
        <f t="shared" si="231"/>
        <v>Zona de riesgo baja</v>
      </c>
      <c r="U57" s="23" t="str">
        <f t="shared" si="232"/>
        <v>Asumir el riesgo</v>
      </c>
      <c r="V57" s="49" t="s">
        <v>526</v>
      </c>
      <c r="W57" s="21" t="s">
        <v>5</v>
      </c>
      <c r="X57" s="23" t="s">
        <v>111</v>
      </c>
      <c r="Y57" s="50">
        <f t="shared" si="7"/>
        <v>20</v>
      </c>
      <c r="Z57" s="23" t="s">
        <v>114</v>
      </c>
      <c r="AA57" s="50">
        <f t="shared" si="8"/>
        <v>0</v>
      </c>
      <c r="AB57" s="23" t="s">
        <v>115</v>
      </c>
      <c r="AC57" s="50">
        <f t="shared" si="9"/>
        <v>20</v>
      </c>
      <c r="AD57" s="23" t="s">
        <v>118</v>
      </c>
      <c r="AE57" s="50">
        <f t="shared" si="10"/>
        <v>20</v>
      </c>
      <c r="AF57" s="23" t="s">
        <v>120</v>
      </c>
      <c r="AG57" s="50">
        <f t="shared" si="233"/>
        <v>20</v>
      </c>
      <c r="AH57" s="50">
        <f t="shared" si="240"/>
        <v>80</v>
      </c>
      <c r="AI57" s="50" t="str">
        <f t="shared" si="241"/>
        <v>2</v>
      </c>
      <c r="AJ57" s="51">
        <f t="shared" si="242"/>
        <v>1</v>
      </c>
      <c r="AK57" s="50" t="str">
        <f t="shared" si="243"/>
        <v>2</v>
      </c>
      <c r="AL57" s="51">
        <f t="shared" si="244"/>
        <v>0</v>
      </c>
      <c r="AM57" s="50">
        <f t="shared" si="245"/>
        <v>0</v>
      </c>
      <c r="AN57" s="23" t="str">
        <f t="shared" ref="AN57:AN58" si="255">VLOOKUP(AM57,zonaevaluada1,2,FALSE)</f>
        <v>Zona de riesgo baja</v>
      </c>
      <c r="AO57" s="23" t="str">
        <f t="shared" ref="AO57:AO58" si="256">VLOOKUP(AN57,nuevazona,2,FALSE)</f>
        <v>Asumir el riesgo</v>
      </c>
      <c r="AP57" s="49" t="s">
        <v>533</v>
      </c>
      <c r="AQ57" s="49" t="s">
        <v>255</v>
      </c>
      <c r="AR57" s="81" t="s">
        <v>534</v>
      </c>
      <c r="AS57" s="49" t="s">
        <v>535</v>
      </c>
      <c r="AT57" s="49" t="s">
        <v>293</v>
      </c>
    </row>
    <row r="58" spans="1:46" ht="77.25" customHeight="1">
      <c r="A58" s="49" t="s">
        <v>141</v>
      </c>
      <c r="B58" s="34"/>
      <c r="C58" s="49"/>
      <c r="D58" s="31" t="s">
        <v>18</v>
      </c>
      <c r="E58" s="31" t="s">
        <v>505</v>
      </c>
      <c r="F58" s="31" t="s">
        <v>506</v>
      </c>
      <c r="G58" s="31" t="s">
        <v>16</v>
      </c>
      <c r="H58" s="31" t="s">
        <v>507</v>
      </c>
      <c r="I58" s="31" t="s">
        <v>508</v>
      </c>
      <c r="J58" s="21" t="s">
        <v>40</v>
      </c>
      <c r="K58" s="21" t="s">
        <v>81</v>
      </c>
      <c r="L58" s="21" t="str">
        <f t="shared" si="224"/>
        <v>Mayor</v>
      </c>
      <c r="M58" s="21">
        <f t="shared" si="225"/>
        <v>4</v>
      </c>
      <c r="N58" s="23" t="s">
        <v>55</v>
      </c>
      <c r="O58" s="23" t="str">
        <f t="shared" si="226"/>
        <v>Raro</v>
      </c>
      <c r="P58" s="23">
        <f t="shared" si="227"/>
        <v>1</v>
      </c>
      <c r="Q58" s="23">
        <f t="shared" si="228"/>
        <v>4</v>
      </c>
      <c r="R58" s="23" t="str">
        <f t="shared" si="229"/>
        <v>M</v>
      </c>
      <c r="S58" s="23" t="str">
        <f t="shared" si="230"/>
        <v>Zona de riesgo moderada</v>
      </c>
      <c r="T58" s="23" t="str">
        <f t="shared" si="231"/>
        <v>Zona de riesgo moderada</v>
      </c>
      <c r="U58" s="23" t="str">
        <f t="shared" si="232"/>
        <v>Reducir el riesgo</v>
      </c>
      <c r="V58" s="49" t="s">
        <v>527</v>
      </c>
      <c r="W58" s="21" t="s">
        <v>4</v>
      </c>
      <c r="X58" s="23" t="s">
        <v>111</v>
      </c>
      <c r="Y58" s="50">
        <f t="shared" si="7"/>
        <v>20</v>
      </c>
      <c r="Z58" s="23" t="s">
        <v>114</v>
      </c>
      <c r="AA58" s="50">
        <f t="shared" si="8"/>
        <v>0</v>
      </c>
      <c r="AB58" s="23" t="s">
        <v>116</v>
      </c>
      <c r="AC58" s="50">
        <f t="shared" si="9"/>
        <v>10</v>
      </c>
      <c r="AD58" s="23" t="s">
        <v>118</v>
      </c>
      <c r="AE58" s="50">
        <f t="shared" si="10"/>
        <v>20</v>
      </c>
      <c r="AF58" s="23" t="s">
        <v>121</v>
      </c>
      <c r="AG58" s="50">
        <f t="shared" si="233"/>
        <v>0</v>
      </c>
      <c r="AH58" s="50">
        <f t="shared" si="240"/>
        <v>50</v>
      </c>
      <c r="AI58" s="50" t="str">
        <f t="shared" si="241"/>
        <v>1</v>
      </c>
      <c r="AJ58" s="51">
        <f t="shared" si="242"/>
        <v>3</v>
      </c>
      <c r="AK58" s="50" t="str">
        <f t="shared" si="243"/>
        <v>1</v>
      </c>
      <c r="AL58" s="51">
        <f t="shared" si="244"/>
        <v>1</v>
      </c>
      <c r="AM58" s="50">
        <f t="shared" si="245"/>
        <v>3</v>
      </c>
      <c r="AN58" s="23" t="str">
        <f t="shared" si="255"/>
        <v>Zona de riesgo baja</v>
      </c>
      <c r="AO58" s="23" t="str">
        <f t="shared" si="256"/>
        <v>Asumir el riesgo</v>
      </c>
      <c r="AP58" s="49" t="s">
        <v>536</v>
      </c>
      <c r="AQ58" s="49" t="s">
        <v>242</v>
      </c>
      <c r="AR58" s="82">
        <v>43251</v>
      </c>
      <c r="AS58" s="49" t="s">
        <v>537</v>
      </c>
      <c r="AT58" s="49" t="s">
        <v>293</v>
      </c>
    </row>
    <row r="59" spans="1:46" ht="119.25" customHeight="1">
      <c r="A59" s="49" t="s">
        <v>141</v>
      </c>
      <c r="B59" s="34"/>
      <c r="C59" s="49"/>
      <c r="D59" s="31" t="s">
        <v>18</v>
      </c>
      <c r="E59" s="49" t="s">
        <v>509</v>
      </c>
      <c r="F59" s="49" t="s">
        <v>510</v>
      </c>
      <c r="G59" s="31" t="s">
        <v>16</v>
      </c>
      <c r="H59" s="49" t="s">
        <v>511</v>
      </c>
      <c r="I59" s="49" t="s">
        <v>512</v>
      </c>
      <c r="J59" s="21" t="s">
        <v>16</v>
      </c>
      <c r="K59" s="21" t="s">
        <v>74</v>
      </c>
      <c r="L59" s="21" t="str">
        <f t="shared" si="224"/>
        <v>Menor</v>
      </c>
      <c r="M59" s="21">
        <f t="shared" si="225"/>
        <v>2</v>
      </c>
      <c r="N59" s="23" t="s">
        <v>54</v>
      </c>
      <c r="O59" s="23" t="str">
        <f t="shared" si="226"/>
        <v>Improbable</v>
      </c>
      <c r="P59" s="23">
        <f t="shared" si="227"/>
        <v>2</v>
      </c>
      <c r="Q59" s="23">
        <f t="shared" si="228"/>
        <v>4</v>
      </c>
      <c r="R59" s="23" t="str">
        <f t="shared" si="229"/>
        <v>M</v>
      </c>
      <c r="S59" s="23" t="str">
        <f t="shared" si="230"/>
        <v>Zona de riesgo moderada</v>
      </c>
      <c r="T59" s="23" t="str">
        <f t="shared" si="231"/>
        <v>Zona de riesgo moderada</v>
      </c>
      <c r="U59" s="23" t="str">
        <f t="shared" si="232"/>
        <v>Reducir el riesgo</v>
      </c>
      <c r="V59" s="49" t="s">
        <v>528</v>
      </c>
      <c r="W59" s="21" t="s">
        <v>5</v>
      </c>
      <c r="X59" s="23" t="s">
        <v>111</v>
      </c>
      <c r="Y59" s="50">
        <f t="shared" si="7"/>
        <v>20</v>
      </c>
      <c r="Z59" s="23" t="s">
        <v>113</v>
      </c>
      <c r="AA59" s="50">
        <f t="shared" si="8"/>
        <v>20</v>
      </c>
      <c r="AB59" s="23" t="s">
        <v>115</v>
      </c>
      <c r="AC59" s="50">
        <f t="shared" si="9"/>
        <v>20</v>
      </c>
      <c r="AD59" s="23" t="s">
        <v>118</v>
      </c>
      <c r="AE59" s="50">
        <f t="shared" si="10"/>
        <v>20</v>
      </c>
      <c r="AF59" s="23" t="s">
        <v>120</v>
      </c>
      <c r="AG59" s="50">
        <f t="shared" si="233"/>
        <v>20</v>
      </c>
      <c r="AH59" s="50">
        <f t="shared" si="240"/>
        <v>100</v>
      </c>
      <c r="AI59" s="50" t="str">
        <f t="shared" si="241"/>
        <v>2</v>
      </c>
      <c r="AJ59" s="51">
        <f t="shared" si="242"/>
        <v>2</v>
      </c>
      <c r="AK59" s="50" t="str">
        <f t="shared" si="243"/>
        <v>2</v>
      </c>
      <c r="AL59" s="51">
        <f t="shared" si="244"/>
        <v>0</v>
      </c>
      <c r="AM59" s="50">
        <f t="shared" si="245"/>
        <v>0</v>
      </c>
      <c r="AN59" s="23" t="str">
        <f t="shared" si="63"/>
        <v>Zona de riesgo baja</v>
      </c>
      <c r="AO59" s="23" t="str">
        <f t="shared" si="64"/>
        <v>Asumir el riesgo</v>
      </c>
      <c r="AP59" s="49" t="s">
        <v>546</v>
      </c>
      <c r="AQ59" s="49" t="s">
        <v>538</v>
      </c>
      <c r="AR59" s="83" t="s">
        <v>539</v>
      </c>
      <c r="AS59" s="49" t="s">
        <v>540</v>
      </c>
      <c r="AT59" s="49" t="s">
        <v>541</v>
      </c>
    </row>
    <row r="60" spans="1:46" ht="77.25" customHeight="1">
      <c r="A60" s="49" t="s">
        <v>141</v>
      </c>
      <c r="B60" s="34"/>
      <c r="C60" s="49"/>
      <c r="D60" s="31" t="s">
        <v>18</v>
      </c>
      <c r="E60" s="49" t="s">
        <v>513</v>
      </c>
      <c r="F60" s="49" t="s">
        <v>514</v>
      </c>
      <c r="G60" s="31" t="s">
        <v>16</v>
      </c>
      <c r="H60" s="49" t="s">
        <v>515</v>
      </c>
      <c r="I60" s="49" t="s">
        <v>516</v>
      </c>
      <c r="J60" s="21" t="s">
        <v>40</v>
      </c>
      <c r="K60" s="21" t="s">
        <v>81</v>
      </c>
      <c r="L60" s="21" t="str">
        <f t="shared" si="224"/>
        <v>Mayor</v>
      </c>
      <c r="M60" s="21">
        <f t="shared" si="225"/>
        <v>4</v>
      </c>
      <c r="N60" s="23" t="s">
        <v>54</v>
      </c>
      <c r="O60" s="23" t="str">
        <f t="shared" si="226"/>
        <v>Improbable</v>
      </c>
      <c r="P60" s="23">
        <f t="shared" si="227"/>
        <v>2</v>
      </c>
      <c r="Q60" s="23">
        <f t="shared" si="228"/>
        <v>8</v>
      </c>
      <c r="R60" s="23" t="str">
        <f t="shared" si="229"/>
        <v>A</v>
      </c>
      <c r="S60" s="23" t="str">
        <f t="shared" si="230"/>
        <v>Zona de riesgo alta</v>
      </c>
      <c r="T60" s="23" t="str">
        <f t="shared" si="231"/>
        <v>Zona de riesgo alta</v>
      </c>
      <c r="U60" s="23" t="str">
        <f t="shared" si="232"/>
        <v>Compartir o transferir el riesgo</v>
      </c>
      <c r="V60" s="49" t="s">
        <v>529</v>
      </c>
      <c r="W60" s="21" t="s">
        <v>5</v>
      </c>
      <c r="X60" s="23" t="s">
        <v>111</v>
      </c>
      <c r="Y60" s="50">
        <f t="shared" si="7"/>
        <v>20</v>
      </c>
      <c r="Z60" s="23" t="s">
        <v>114</v>
      </c>
      <c r="AA60" s="50">
        <f t="shared" si="8"/>
        <v>0</v>
      </c>
      <c r="AB60" s="23" t="s">
        <v>115</v>
      </c>
      <c r="AC60" s="50">
        <f t="shared" si="9"/>
        <v>20</v>
      </c>
      <c r="AD60" s="23" t="s">
        <v>118</v>
      </c>
      <c r="AE60" s="50">
        <f t="shared" si="10"/>
        <v>20</v>
      </c>
      <c r="AF60" s="23" t="s">
        <v>121</v>
      </c>
      <c r="AG60" s="50">
        <f t="shared" si="233"/>
        <v>0</v>
      </c>
      <c r="AH60" s="50">
        <f t="shared" si="240"/>
        <v>60</v>
      </c>
      <c r="AI60" s="50" t="str">
        <f t="shared" si="241"/>
        <v>1</v>
      </c>
      <c r="AJ60" s="51">
        <f t="shared" si="242"/>
        <v>4</v>
      </c>
      <c r="AK60" s="50" t="str">
        <f t="shared" si="243"/>
        <v>1</v>
      </c>
      <c r="AL60" s="51">
        <f t="shared" si="244"/>
        <v>1</v>
      </c>
      <c r="AM60" s="50">
        <f t="shared" si="245"/>
        <v>4</v>
      </c>
      <c r="AN60" s="23" t="str">
        <f t="shared" si="63"/>
        <v>Zona de riesgo moderada</v>
      </c>
      <c r="AO60" s="23" t="str">
        <f t="shared" si="64"/>
        <v>Reducir el riesgo</v>
      </c>
      <c r="AP60" s="49" t="s">
        <v>536</v>
      </c>
      <c r="AQ60" s="49" t="s">
        <v>542</v>
      </c>
      <c r="AR60" s="83" t="s">
        <v>543</v>
      </c>
      <c r="AS60" s="49" t="s">
        <v>537</v>
      </c>
      <c r="AT60" s="49" t="s">
        <v>293</v>
      </c>
    </row>
    <row r="61" spans="1:46" ht="77.25" customHeight="1">
      <c r="A61" s="49" t="s">
        <v>141</v>
      </c>
      <c r="B61" s="34"/>
      <c r="C61" s="49"/>
      <c r="D61" s="31" t="s">
        <v>18</v>
      </c>
      <c r="E61" s="49" t="s">
        <v>513</v>
      </c>
      <c r="F61" s="49" t="s">
        <v>514</v>
      </c>
      <c r="G61" s="31" t="s">
        <v>16</v>
      </c>
      <c r="H61" s="49" t="s">
        <v>517</v>
      </c>
      <c r="I61" s="49" t="s">
        <v>518</v>
      </c>
      <c r="J61" s="21" t="s">
        <v>16</v>
      </c>
      <c r="K61" s="42" t="s">
        <v>73</v>
      </c>
      <c r="L61" s="21" t="str">
        <f t="shared" si="224"/>
        <v>Insignificante</v>
      </c>
      <c r="M61" s="21">
        <f t="shared" si="225"/>
        <v>1</v>
      </c>
      <c r="N61" s="23" t="s">
        <v>54</v>
      </c>
      <c r="O61" s="23" t="str">
        <f t="shared" si="226"/>
        <v>Improbable</v>
      </c>
      <c r="P61" s="23">
        <f t="shared" si="227"/>
        <v>2</v>
      </c>
      <c r="Q61" s="23">
        <f t="shared" si="228"/>
        <v>2</v>
      </c>
      <c r="R61" s="23" t="str">
        <f t="shared" si="229"/>
        <v>B</v>
      </c>
      <c r="S61" s="23" t="str">
        <f t="shared" si="230"/>
        <v>Zona de riesgo baja</v>
      </c>
      <c r="T61" s="23" t="str">
        <f t="shared" si="231"/>
        <v>Zona de riesgo baja</v>
      </c>
      <c r="U61" s="23" t="str">
        <f t="shared" si="232"/>
        <v>Asumir el riesgo</v>
      </c>
      <c r="V61" s="49" t="s">
        <v>530</v>
      </c>
      <c r="W61" s="21" t="s">
        <v>5</v>
      </c>
      <c r="X61" s="23" t="s">
        <v>111</v>
      </c>
      <c r="Y61" s="50">
        <f t="shared" si="7"/>
        <v>20</v>
      </c>
      <c r="Z61" s="23" t="s">
        <v>113</v>
      </c>
      <c r="AA61" s="50">
        <f t="shared" si="8"/>
        <v>20</v>
      </c>
      <c r="AB61" s="23" t="s">
        <v>115</v>
      </c>
      <c r="AC61" s="50">
        <f t="shared" si="9"/>
        <v>20</v>
      </c>
      <c r="AD61" s="23" t="s">
        <v>118</v>
      </c>
      <c r="AE61" s="50">
        <f t="shared" si="10"/>
        <v>20</v>
      </c>
      <c r="AF61" s="23" t="s">
        <v>120</v>
      </c>
      <c r="AG61" s="50">
        <f t="shared" si="233"/>
        <v>20</v>
      </c>
      <c r="AH61" s="50">
        <f t="shared" si="240"/>
        <v>100</v>
      </c>
      <c r="AI61" s="50" t="str">
        <f t="shared" si="241"/>
        <v>2</v>
      </c>
      <c r="AJ61" s="51">
        <f t="shared" si="242"/>
        <v>1</v>
      </c>
      <c r="AK61" s="50" t="str">
        <f t="shared" si="243"/>
        <v>2</v>
      </c>
      <c r="AL61" s="51">
        <f t="shared" si="244"/>
        <v>0</v>
      </c>
      <c r="AM61" s="50">
        <f t="shared" si="245"/>
        <v>0</v>
      </c>
      <c r="AN61" s="23" t="str">
        <f t="shared" si="63"/>
        <v>Zona de riesgo baja</v>
      </c>
      <c r="AO61" s="23" t="str">
        <f t="shared" si="64"/>
        <v>Asumir el riesgo</v>
      </c>
      <c r="AP61" s="49" t="s">
        <v>547</v>
      </c>
      <c r="AQ61" s="49" t="s">
        <v>255</v>
      </c>
      <c r="AR61" s="83" t="s">
        <v>543</v>
      </c>
      <c r="AS61" s="49" t="s">
        <v>334</v>
      </c>
      <c r="AT61" s="49" t="s">
        <v>293</v>
      </c>
    </row>
    <row r="62" spans="1:46" ht="77.25" customHeight="1">
      <c r="A62" s="49" t="s">
        <v>141</v>
      </c>
      <c r="B62" s="34"/>
      <c r="C62" s="49"/>
      <c r="D62" s="31" t="s">
        <v>18</v>
      </c>
      <c r="E62" s="49" t="s">
        <v>519</v>
      </c>
      <c r="F62" s="49" t="s">
        <v>520</v>
      </c>
      <c r="G62" s="31" t="s">
        <v>16</v>
      </c>
      <c r="H62" s="49" t="s">
        <v>521</v>
      </c>
      <c r="I62" s="49" t="s">
        <v>512</v>
      </c>
      <c r="J62" s="21" t="s">
        <v>16</v>
      </c>
      <c r="K62" s="21" t="s">
        <v>73</v>
      </c>
      <c r="L62" s="21" t="str">
        <f t="shared" si="224"/>
        <v>Insignificante</v>
      </c>
      <c r="M62" s="21">
        <f t="shared" si="225"/>
        <v>1</v>
      </c>
      <c r="N62" s="23" t="s">
        <v>54</v>
      </c>
      <c r="O62" s="23" t="str">
        <f t="shared" si="226"/>
        <v>Improbable</v>
      </c>
      <c r="P62" s="23">
        <f t="shared" si="227"/>
        <v>2</v>
      </c>
      <c r="Q62" s="23">
        <f t="shared" si="228"/>
        <v>2</v>
      </c>
      <c r="R62" s="23" t="str">
        <f t="shared" si="229"/>
        <v>B</v>
      </c>
      <c r="S62" s="23" t="str">
        <f t="shared" si="230"/>
        <v>Zona de riesgo baja</v>
      </c>
      <c r="T62" s="23" t="str">
        <f t="shared" si="231"/>
        <v>Zona de riesgo baja</v>
      </c>
      <c r="U62" s="23" t="str">
        <f t="shared" si="232"/>
        <v>Asumir el riesgo</v>
      </c>
      <c r="V62" s="49" t="s">
        <v>531</v>
      </c>
      <c r="W62" s="21" t="s">
        <v>5</v>
      </c>
      <c r="X62" s="23" t="s">
        <v>111</v>
      </c>
      <c r="Y62" s="50">
        <f t="shared" si="7"/>
        <v>20</v>
      </c>
      <c r="Z62" s="23" t="s">
        <v>113</v>
      </c>
      <c r="AA62" s="50">
        <f t="shared" si="8"/>
        <v>20</v>
      </c>
      <c r="AB62" s="23" t="s">
        <v>115</v>
      </c>
      <c r="AC62" s="50">
        <f t="shared" si="9"/>
        <v>20</v>
      </c>
      <c r="AD62" s="23" t="s">
        <v>118</v>
      </c>
      <c r="AE62" s="50">
        <f t="shared" si="10"/>
        <v>20</v>
      </c>
      <c r="AF62" s="23" t="s">
        <v>120</v>
      </c>
      <c r="AG62" s="50">
        <f t="shared" si="233"/>
        <v>20</v>
      </c>
      <c r="AH62" s="50">
        <f t="shared" si="240"/>
        <v>100</v>
      </c>
      <c r="AI62" s="50" t="str">
        <f t="shared" si="241"/>
        <v>2</v>
      </c>
      <c r="AJ62" s="51">
        <f t="shared" si="242"/>
        <v>1</v>
      </c>
      <c r="AK62" s="50" t="str">
        <f t="shared" si="243"/>
        <v>2</v>
      </c>
      <c r="AL62" s="51">
        <f t="shared" si="244"/>
        <v>0</v>
      </c>
      <c r="AM62" s="50">
        <f t="shared" si="245"/>
        <v>0</v>
      </c>
      <c r="AN62" s="23" t="str">
        <f t="shared" si="63"/>
        <v>Zona de riesgo baja</v>
      </c>
      <c r="AO62" s="23" t="str">
        <f t="shared" si="64"/>
        <v>Asumir el riesgo</v>
      </c>
      <c r="AP62" s="49" t="s">
        <v>544</v>
      </c>
      <c r="AQ62" s="49" t="s">
        <v>255</v>
      </c>
      <c r="AR62" s="67" t="s">
        <v>545</v>
      </c>
      <c r="AS62" s="49"/>
      <c r="AT62" s="49" t="s">
        <v>293</v>
      </c>
    </row>
    <row r="63" spans="1:46" ht="77.25" customHeight="1">
      <c r="A63" s="49" t="s">
        <v>141</v>
      </c>
      <c r="B63" s="34"/>
      <c r="C63" s="49"/>
      <c r="D63" s="31" t="s">
        <v>18</v>
      </c>
      <c r="E63" s="49" t="s">
        <v>522</v>
      </c>
      <c r="F63" s="49" t="s">
        <v>523</v>
      </c>
      <c r="G63" s="31" t="s">
        <v>16</v>
      </c>
      <c r="H63" s="49" t="s">
        <v>524</v>
      </c>
      <c r="I63" s="49" t="s">
        <v>525</v>
      </c>
      <c r="J63" s="21" t="s">
        <v>17</v>
      </c>
      <c r="K63" s="21" t="s">
        <v>69</v>
      </c>
      <c r="L63" s="21" t="str">
        <f t="shared" si="224"/>
        <v>Moderado</v>
      </c>
      <c r="M63" s="21">
        <f t="shared" si="225"/>
        <v>3</v>
      </c>
      <c r="N63" s="23" t="s">
        <v>55</v>
      </c>
      <c r="O63" s="23" t="str">
        <f t="shared" si="226"/>
        <v>Raro</v>
      </c>
      <c r="P63" s="23">
        <f t="shared" si="227"/>
        <v>1</v>
      </c>
      <c r="Q63" s="23">
        <f t="shared" si="228"/>
        <v>3</v>
      </c>
      <c r="R63" s="23" t="str">
        <f t="shared" si="229"/>
        <v>B</v>
      </c>
      <c r="S63" s="23" t="str">
        <f t="shared" si="230"/>
        <v>Zona de riesgo baja</v>
      </c>
      <c r="T63" s="23" t="str">
        <f t="shared" si="231"/>
        <v>Zona de riesgo baja</v>
      </c>
      <c r="U63" s="23" t="str">
        <f t="shared" si="232"/>
        <v>Asumir el riesgo</v>
      </c>
      <c r="V63" s="49" t="s">
        <v>532</v>
      </c>
      <c r="W63" s="21" t="s">
        <v>5</v>
      </c>
      <c r="X63" s="23" t="s">
        <v>111</v>
      </c>
      <c r="Y63" s="50">
        <f t="shared" si="7"/>
        <v>20</v>
      </c>
      <c r="Z63" s="23" t="s">
        <v>113</v>
      </c>
      <c r="AA63" s="50">
        <f t="shared" si="8"/>
        <v>20</v>
      </c>
      <c r="AB63" s="23" t="s">
        <v>115</v>
      </c>
      <c r="AC63" s="50">
        <f t="shared" si="9"/>
        <v>20</v>
      </c>
      <c r="AD63" s="23" t="s">
        <v>118</v>
      </c>
      <c r="AE63" s="50">
        <f t="shared" si="10"/>
        <v>20</v>
      </c>
      <c r="AF63" s="23" t="s">
        <v>120</v>
      </c>
      <c r="AG63" s="50">
        <f t="shared" si="233"/>
        <v>20</v>
      </c>
      <c r="AH63" s="50">
        <f t="shared" si="240"/>
        <v>100</v>
      </c>
      <c r="AI63" s="50" t="str">
        <f t="shared" si="241"/>
        <v>2</v>
      </c>
      <c r="AJ63" s="51">
        <f t="shared" si="242"/>
        <v>3</v>
      </c>
      <c r="AK63" s="50" t="str">
        <f t="shared" si="243"/>
        <v>2</v>
      </c>
      <c r="AL63" s="51">
        <f t="shared" si="244"/>
        <v>-1</v>
      </c>
      <c r="AM63" s="50">
        <f t="shared" si="245"/>
        <v>-3</v>
      </c>
      <c r="AN63" s="23" t="str">
        <f t="shared" si="63"/>
        <v>Zona de riesgo baja</v>
      </c>
      <c r="AO63" s="23" t="str">
        <f t="shared" si="64"/>
        <v>Asumir el riesgo</v>
      </c>
      <c r="AP63" s="49" t="s">
        <v>334</v>
      </c>
      <c r="AQ63" s="49"/>
      <c r="AR63" s="67"/>
      <c r="AS63" s="84"/>
      <c r="AT63" s="49"/>
    </row>
    <row r="64" spans="1:46" ht="77.25" customHeight="1">
      <c r="A64" s="49" t="s">
        <v>134</v>
      </c>
      <c r="B64" s="77"/>
      <c r="C64" s="85"/>
      <c r="D64" s="31" t="s">
        <v>18</v>
      </c>
      <c r="E64" s="85" t="s">
        <v>548</v>
      </c>
      <c r="F64" s="85" t="s">
        <v>549</v>
      </c>
      <c r="G64" s="31" t="s">
        <v>16</v>
      </c>
      <c r="H64" s="85" t="s">
        <v>550</v>
      </c>
      <c r="I64" s="85" t="s">
        <v>551</v>
      </c>
      <c r="J64" s="21" t="s">
        <v>17</v>
      </c>
      <c r="K64" s="21" t="s">
        <v>69</v>
      </c>
      <c r="L64" s="21" t="str">
        <f t="shared" si="224"/>
        <v>Moderado</v>
      </c>
      <c r="M64" s="21">
        <f t="shared" si="225"/>
        <v>3</v>
      </c>
      <c r="N64" s="23" t="s">
        <v>55</v>
      </c>
      <c r="O64" s="23" t="str">
        <f t="shared" si="226"/>
        <v>Raro</v>
      </c>
      <c r="P64" s="23">
        <f t="shared" si="227"/>
        <v>1</v>
      </c>
      <c r="Q64" s="23">
        <f t="shared" si="228"/>
        <v>3</v>
      </c>
      <c r="R64" s="23" t="str">
        <f t="shared" si="229"/>
        <v>B</v>
      </c>
      <c r="S64" s="23" t="str">
        <f t="shared" si="230"/>
        <v>Zona de riesgo baja</v>
      </c>
      <c r="T64" s="23" t="str">
        <f t="shared" si="231"/>
        <v>Zona de riesgo baja</v>
      </c>
      <c r="U64" s="23" t="str">
        <f t="shared" si="232"/>
        <v>Asumir el riesgo</v>
      </c>
      <c r="V64" s="85" t="s">
        <v>749</v>
      </c>
      <c r="W64" s="21" t="s">
        <v>5</v>
      </c>
      <c r="X64" s="23" t="s">
        <v>111</v>
      </c>
      <c r="Y64" s="50">
        <f t="shared" si="7"/>
        <v>20</v>
      </c>
      <c r="Z64" s="23" t="s">
        <v>114</v>
      </c>
      <c r="AA64" s="50">
        <f t="shared" si="8"/>
        <v>0</v>
      </c>
      <c r="AB64" s="23" t="s">
        <v>115</v>
      </c>
      <c r="AC64" s="50">
        <f t="shared" si="9"/>
        <v>20</v>
      </c>
      <c r="AD64" s="23" t="s">
        <v>118</v>
      </c>
      <c r="AE64" s="50">
        <f t="shared" si="10"/>
        <v>20</v>
      </c>
      <c r="AF64" s="23" t="s">
        <v>120</v>
      </c>
      <c r="AG64" s="50">
        <f t="shared" si="233"/>
        <v>20</v>
      </c>
      <c r="AH64" s="50">
        <f t="shared" ref="AH64:AH102" si="257">SUM(Y64+AA64+AC64+AE64+AG64)</f>
        <v>80</v>
      </c>
      <c r="AI64" s="50" t="str">
        <f t="shared" ref="AI64:AI102" si="258">IF(AH64&lt;50,"0",IF(AH64&gt;75,"2","1"))</f>
        <v>2</v>
      </c>
      <c r="AJ64" s="29">
        <f t="shared" si="59"/>
        <v>3</v>
      </c>
      <c r="AK64" s="28" t="str">
        <f t="shared" si="60"/>
        <v>2</v>
      </c>
      <c r="AL64" s="29">
        <f t="shared" si="61"/>
        <v>-1</v>
      </c>
      <c r="AM64" s="28">
        <f t="shared" si="62"/>
        <v>-3</v>
      </c>
      <c r="AN64" s="23" t="str">
        <f t="shared" si="63"/>
        <v>Zona de riesgo baja</v>
      </c>
      <c r="AO64" s="23" t="str">
        <f t="shared" si="64"/>
        <v>Asumir el riesgo</v>
      </c>
      <c r="AP64" s="85" t="s">
        <v>750</v>
      </c>
      <c r="AQ64" s="85" t="s">
        <v>751</v>
      </c>
      <c r="AR64" s="86" t="s">
        <v>195</v>
      </c>
      <c r="AS64" s="76" t="s">
        <v>363</v>
      </c>
      <c r="AT64" s="85" t="s">
        <v>253</v>
      </c>
    </row>
    <row r="65" spans="1:46" ht="89.25" customHeight="1">
      <c r="A65" s="49" t="s">
        <v>134</v>
      </c>
      <c r="B65" s="77"/>
      <c r="C65" s="85"/>
      <c r="D65" s="31" t="s">
        <v>18</v>
      </c>
      <c r="E65" s="85" t="s">
        <v>552</v>
      </c>
      <c r="F65" s="85" t="s">
        <v>553</v>
      </c>
      <c r="G65" s="31" t="s">
        <v>16</v>
      </c>
      <c r="H65" s="85" t="s">
        <v>752</v>
      </c>
      <c r="I65" s="85" t="s">
        <v>554</v>
      </c>
      <c r="J65" s="21" t="s">
        <v>17</v>
      </c>
      <c r="K65" s="22" t="s">
        <v>69</v>
      </c>
      <c r="L65" s="21" t="str">
        <f t="shared" si="224"/>
        <v>Moderado</v>
      </c>
      <c r="M65" s="21">
        <f t="shared" si="225"/>
        <v>3</v>
      </c>
      <c r="N65" s="23" t="s">
        <v>54</v>
      </c>
      <c r="O65" s="23" t="str">
        <f t="shared" si="226"/>
        <v>Improbable</v>
      </c>
      <c r="P65" s="23">
        <f t="shared" si="227"/>
        <v>2</v>
      </c>
      <c r="Q65" s="23">
        <f t="shared" si="228"/>
        <v>6</v>
      </c>
      <c r="R65" s="23" t="str">
        <f t="shared" si="229"/>
        <v>M</v>
      </c>
      <c r="S65" s="23" t="str">
        <f t="shared" si="230"/>
        <v>Zona de riesgo moderada</v>
      </c>
      <c r="T65" s="23" t="str">
        <f t="shared" si="231"/>
        <v>Zona de riesgo moderada</v>
      </c>
      <c r="U65" s="23" t="str">
        <f t="shared" si="232"/>
        <v>Reducir el riesgo</v>
      </c>
      <c r="V65" s="85" t="s">
        <v>753</v>
      </c>
      <c r="W65" s="21" t="s">
        <v>4</v>
      </c>
      <c r="X65" s="23" t="s">
        <v>112</v>
      </c>
      <c r="Y65" s="50">
        <f t="shared" si="7"/>
        <v>0</v>
      </c>
      <c r="Z65" s="23" t="s">
        <v>114</v>
      </c>
      <c r="AA65" s="50">
        <f t="shared" si="8"/>
        <v>0</v>
      </c>
      <c r="AB65" s="23" t="s">
        <v>117</v>
      </c>
      <c r="AC65" s="50">
        <f t="shared" si="9"/>
        <v>0</v>
      </c>
      <c r="AD65" s="23" t="s">
        <v>118</v>
      </c>
      <c r="AE65" s="50">
        <f t="shared" si="10"/>
        <v>20</v>
      </c>
      <c r="AF65" s="23" t="s">
        <v>121</v>
      </c>
      <c r="AG65" s="50">
        <f t="shared" si="233"/>
        <v>0</v>
      </c>
      <c r="AH65" s="50">
        <f t="shared" si="257"/>
        <v>20</v>
      </c>
      <c r="AI65" s="50" t="str">
        <f t="shared" si="258"/>
        <v>0</v>
      </c>
      <c r="AJ65" s="29">
        <f t="shared" si="59"/>
        <v>3</v>
      </c>
      <c r="AK65" s="28" t="str">
        <f t="shared" si="60"/>
        <v>0</v>
      </c>
      <c r="AL65" s="29">
        <f t="shared" si="61"/>
        <v>2</v>
      </c>
      <c r="AM65" s="28">
        <f t="shared" si="62"/>
        <v>6</v>
      </c>
      <c r="AN65" s="23" t="str">
        <f t="shared" si="63"/>
        <v>Zona de riesgo moderada</v>
      </c>
      <c r="AO65" s="23" t="str">
        <f t="shared" si="64"/>
        <v>Reducir el riesgo</v>
      </c>
      <c r="AP65" s="85" t="s">
        <v>754</v>
      </c>
      <c r="AQ65" s="85" t="s">
        <v>755</v>
      </c>
      <c r="AR65" s="86" t="s">
        <v>195</v>
      </c>
      <c r="AS65" s="76" t="s">
        <v>363</v>
      </c>
      <c r="AT65" s="85" t="s">
        <v>197</v>
      </c>
    </row>
    <row r="66" spans="1:46" ht="77.25" customHeight="1">
      <c r="A66" s="49" t="s">
        <v>134</v>
      </c>
      <c r="B66" s="77"/>
      <c r="C66" s="76"/>
      <c r="D66" s="31" t="s">
        <v>18</v>
      </c>
      <c r="E66" s="76" t="s">
        <v>555</v>
      </c>
      <c r="F66" s="76" t="s">
        <v>556</v>
      </c>
      <c r="G66" s="31" t="s">
        <v>16</v>
      </c>
      <c r="H66" s="76" t="s">
        <v>557</v>
      </c>
      <c r="I66" s="76" t="s">
        <v>558</v>
      </c>
      <c r="J66" s="21" t="s">
        <v>34</v>
      </c>
      <c r="K66" s="21" t="s">
        <v>85</v>
      </c>
      <c r="L66" s="21" t="str">
        <f t="shared" si="224"/>
        <v>Moderado</v>
      </c>
      <c r="M66" s="21">
        <f t="shared" si="225"/>
        <v>3</v>
      </c>
      <c r="N66" s="23" t="s">
        <v>54</v>
      </c>
      <c r="O66" s="23" t="str">
        <f t="shared" si="226"/>
        <v>Improbable</v>
      </c>
      <c r="P66" s="23">
        <f t="shared" si="227"/>
        <v>2</v>
      </c>
      <c r="Q66" s="23">
        <f t="shared" si="228"/>
        <v>6</v>
      </c>
      <c r="R66" s="23" t="str">
        <f t="shared" si="229"/>
        <v>M</v>
      </c>
      <c r="S66" s="23" t="str">
        <f t="shared" si="230"/>
        <v>Zona de riesgo moderada</v>
      </c>
      <c r="T66" s="23" t="str">
        <f t="shared" si="231"/>
        <v>Zona de riesgo moderada</v>
      </c>
      <c r="U66" s="23" t="str">
        <f t="shared" si="232"/>
        <v>Reducir el riesgo</v>
      </c>
      <c r="V66" s="76" t="s">
        <v>756</v>
      </c>
      <c r="W66" s="21" t="s">
        <v>5</v>
      </c>
      <c r="X66" s="23" t="s">
        <v>111</v>
      </c>
      <c r="Y66" s="50">
        <f t="shared" si="7"/>
        <v>20</v>
      </c>
      <c r="Z66" s="23" t="s">
        <v>114</v>
      </c>
      <c r="AA66" s="50">
        <f t="shared" si="8"/>
        <v>0</v>
      </c>
      <c r="AB66" s="23" t="s">
        <v>115</v>
      </c>
      <c r="AC66" s="50">
        <f t="shared" si="9"/>
        <v>20</v>
      </c>
      <c r="AD66" s="23" t="s">
        <v>118</v>
      </c>
      <c r="AE66" s="50">
        <f t="shared" si="10"/>
        <v>20</v>
      </c>
      <c r="AF66" s="23" t="s">
        <v>120</v>
      </c>
      <c r="AG66" s="50">
        <f t="shared" si="233"/>
        <v>20</v>
      </c>
      <c r="AH66" s="50">
        <f t="shared" si="257"/>
        <v>80</v>
      </c>
      <c r="AI66" s="50" t="str">
        <f t="shared" si="258"/>
        <v>2</v>
      </c>
      <c r="AJ66" s="29">
        <f t="shared" si="59"/>
        <v>3</v>
      </c>
      <c r="AK66" s="28" t="str">
        <f t="shared" si="60"/>
        <v>2</v>
      </c>
      <c r="AL66" s="29">
        <v>2</v>
      </c>
      <c r="AM66" s="28">
        <f t="shared" si="62"/>
        <v>6</v>
      </c>
      <c r="AN66" s="23" t="str">
        <f t="shared" si="63"/>
        <v>Zona de riesgo moderada</v>
      </c>
      <c r="AO66" s="23" t="str">
        <f t="shared" si="64"/>
        <v>Reducir el riesgo</v>
      </c>
      <c r="AP66" s="76" t="s">
        <v>776</v>
      </c>
      <c r="AQ66" s="76" t="s">
        <v>757</v>
      </c>
      <c r="AR66" s="86" t="s">
        <v>195</v>
      </c>
      <c r="AS66" s="76" t="s">
        <v>363</v>
      </c>
      <c r="AT66" s="76" t="s">
        <v>197</v>
      </c>
    </row>
    <row r="67" spans="1:46" ht="77.25" customHeight="1">
      <c r="A67" s="49" t="s">
        <v>134</v>
      </c>
      <c r="B67" s="77"/>
      <c r="C67" s="85"/>
      <c r="D67" s="31" t="s">
        <v>18</v>
      </c>
      <c r="E67" s="85" t="s">
        <v>559</v>
      </c>
      <c r="F67" s="85" t="s">
        <v>560</v>
      </c>
      <c r="G67" s="31" t="s">
        <v>16</v>
      </c>
      <c r="H67" s="85" t="s">
        <v>561</v>
      </c>
      <c r="I67" s="85" t="s">
        <v>562</v>
      </c>
      <c r="J67" s="21" t="s">
        <v>16</v>
      </c>
      <c r="K67" s="21" t="s">
        <v>75</v>
      </c>
      <c r="L67" s="21" t="str">
        <f t="shared" si="224"/>
        <v>Moderado</v>
      </c>
      <c r="M67" s="21">
        <f t="shared" si="225"/>
        <v>3</v>
      </c>
      <c r="N67" s="23" t="s">
        <v>58</v>
      </c>
      <c r="O67" s="23" t="str">
        <f t="shared" si="226"/>
        <v>Casi seguro</v>
      </c>
      <c r="P67" s="23">
        <f t="shared" si="227"/>
        <v>5</v>
      </c>
      <c r="Q67" s="23">
        <f t="shared" si="228"/>
        <v>15</v>
      </c>
      <c r="R67" s="23" t="str">
        <f t="shared" si="229"/>
        <v>E</v>
      </c>
      <c r="S67" s="23" t="str">
        <f t="shared" si="230"/>
        <v>Zona de riesgo extrema</v>
      </c>
      <c r="T67" s="23" t="str">
        <f t="shared" si="231"/>
        <v>Zona de riesgo extrema</v>
      </c>
      <c r="U67" s="23" t="str">
        <f t="shared" si="232"/>
        <v>Evitar el riesgo</v>
      </c>
      <c r="V67" s="85" t="s">
        <v>758</v>
      </c>
      <c r="W67" s="21" t="s">
        <v>5</v>
      </c>
      <c r="X67" s="23" t="s">
        <v>111</v>
      </c>
      <c r="Y67" s="50">
        <f t="shared" si="7"/>
        <v>20</v>
      </c>
      <c r="Z67" s="23" t="s">
        <v>113</v>
      </c>
      <c r="AA67" s="50">
        <f t="shared" si="8"/>
        <v>20</v>
      </c>
      <c r="AB67" s="23" t="s">
        <v>115</v>
      </c>
      <c r="AC67" s="50">
        <f t="shared" si="9"/>
        <v>20</v>
      </c>
      <c r="AD67" s="23" t="s">
        <v>118</v>
      </c>
      <c r="AE67" s="50">
        <f t="shared" si="10"/>
        <v>20</v>
      </c>
      <c r="AF67" s="23" t="s">
        <v>120</v>
      </c>
      <c r="AG67" s="50">
        <f t="shared" si="233"/>
        <v>20</v>
      </c>
      <c r="AH67" s="50">
        <f t="shared" si="257"/>
        <v>100</v>
      </c>
      <c r="AI67" s="50" t="str">
        <f t="shared" si="258"/>
        <v>2</v>
      </c>
      <c r="AJ67" s="29">
        <f t="shared" si="59"/>
        <v>3</v>
      </c>
      <c r="AK67" s="28" t="str">
        <f t="shared" si="60"/>
        <v>2</v>
      </c>
      <c r="AL67" s="29">
        <v>1</v>
      </c>
      <c r="AM67" s="28">
        <f t="shared" si="62"/>
        <v>3</v>
      </c>
      <c r="AN67" s="23" t="str">
        <f t="shared" si="63"/>
        <v>Zona de riesgo baja</v>
      </c>
      <c r="AO67" s="23" t="str">
        <f t="shared" si="64"/>
        <v>Asumir el riesgo</v>
      </c>
      <c r="AP67" s="85" t="s">
        <v>571</v>
      </c>
      <c r="AQ67" s="76" t="s">
        <v>757</v>
      </c>
      <c r="AR67" s="86" t="s">
        <v>195</v>
      </c>
      <c r="AS67" s="76" t="s">
        <v>363</v>
      </c>
      <c r="AT67" s="85" t="s">
        <v>197</v>
      </c>
    </row>
    <row r="68" spans="1:46" ht="77.25" customHeight="1">
      <c r="A68" s="49" t="s">
        <v>134</v>
      </c>
      <c r="B68" s="77"/>
      <c r="C68" s="85"/>
      <c r="D68" s="31" t="s">
        <v>18</v>
      </c>
      <c r="E68" s="85" t="s">
        <v>563</v>
      </c>
      <c r="F68" s="85" t="s">
        <v>564</v>
      </c>
      <c r="G68" s="31" t="s">
        <v>16</v>
      </c>
      <c r="H68" s="85" t="s">
        <v>759</v>
      </c>
      <c r="I68" s="85" t="s">
        <v>565</v>
      </c>
      <c r="J68" s="21" t="s">
        <v>16</v>
      </c>
      <c r="K68" s="21" t="s">
        <v>75</v>
      </c>
      <c r="L68" s="21" t="str">
        <f t="shared" si="224"/>
        <v>Moderado</v>
      </c>
      <c r="M68" s="21">
        <f t="shared" si="225"/>
        <v>3</v>
      </c>
      <c r="N68" s="23" t="s">
        <v>54</v>
      </c>
      <c r="O68" s="23" t="str">
        <f t="shared" si="226"/>
        <v>Improbable</v>
      </c>
      <c r="P68" s="23">
        <f t="shared" si="227"/>
        <v>2</v>
      </c>
      <c r="Q68" s="23">
        <f t="shared" si="228"/>
        <v>6</v>
      </c>
      <c r="R68" s="23" t="str">
        <f t="shared" si="229"/>
        <v>M</v>
      </c>
      <c r="S68" s="23" t="str">
        <f t="shared" si="230"/>
        <v>Zona de riesgo moderada</v>
      </c>
      <c r="T68" s="23" t="str">
        <f t="shared" si="231"/>
        <v>Zona de riesgo moderada</v>
      </c>
      <c r="U68" s="23" t="str">
        <f t="shared" si="232"/>
        <v>Reducir el riesgo</v>
      </c>
      <c r="V68" s="85" t="s">
        <v>760</v>
      </c>
      <c r="W68" s="21" t="s">
        <v>4</v>
      </c>
      <c r="X68" s="23" t="s">
        <v>111</v>
      </c>
      <c r="Y68" s="50">
        <f t="shared" si="7"/>
        <v>20</v>
      </c>
      <c r="Z68" s="23" t="s">
        <v>110</v>
      </c>
      <c r="AA68" s="50">
        <f t="shared" si="8"/>
        <v>10</v>
      </c>
      <c r="AB68" s="23" t="s">
        <v>115</v>
      </c>
      <c r="AC68" s="50">
        <f t="shared" si="9"/>
        <v>20</v>
      </c>
      <c r="AD68" s="23" t="s">
        <v>118</v>
      </c>
      <c r="AE68" s="50">
        <f t="shared" si="10"/>
        <v>20</v>
      </c>
      <c r="AF68" s="23" t="s">
        <v>120</v>
      </c>
      <c r="AG68" s="50">
        <f t="shared" si="233"/>
        <v>20</v>
      </c>
      <c r="AH68" s="50">
        <f t="shared" si="257"/>
        <v>90</v>
      </c>
      <c r="AI68" s="50" t="str">
        <f t="shared" si="258"/>
        <v>2</v>
      </c>
      <c r="AJ68" s="29">
        <v>2</v>
      </c>
      <c r="AK68" s="28" t="str">
        <f t="shared" si="60"/>
        <v>2</v>
      </c>
      <c r="AL68" s="29">
        <f t="shared" si="61"/>
        <v>2</v>
      </c>
      <c r="AM68" s="28">
        <f t="shared" si="62"/>
        <v>4</v>
      </c>
      <c r="AN68" s="23" t="str">
        <f t="shared" si="63"/>
        <v>Zona de riesgo moderada</v>
      </c>
      <c r="AO68" s="23" t="str">
        <f t="shared" si="64"/>
        <v>Reducir el riesgo</v>
      </c>
      <c r="AP68" s="85" t="s">
        <v>570</v>
      </c>
      <c r="AQ68" s="76" t="s">
        <v>757</v>
      </c>
      <c r="AR68" s="86" t="s">
        <v>195</v>
      </c>
      <c r="AS68" s="76" t="s">
        <v>363</v>
      </c>
      <c r="AT68" s="85" t="s">
        <v>197</v>
      </c>
    </row>
    <row r="69" spans="1:46" s="53" customFormat="1" ht="77.25" customHeight="1">
      <c r="A69" s="49" t="s">
        <v>134</v>
      </c>
      <c r="B69" s="77"/>
      <c r="C69" s="76"/>
      <c r="D69" s="31" t="s">
        <v>18</v>
      </c>
      <c r="E69" s="76" t="s">
        <v>566</v>
      </c>
      <c r="F69" s="76" t="s">
        <v>567</v>
      </c>
      <c r="G69" s="31" t="s">
        <v>16</v>
      </c>
      <c r="H69" s="76" t="s">
        <v>568</v>
      </c>
      <c r="I69" s="76" t="s">
        <v>569</v>
      </c>
      <c r="J69" s="52" t="s">
        <v>40</v>
      </c>
      <c r="K69" s="52" t="s">
        <v>81</v>
      </c>
      <c r="L69" s="52" t="str">
        <f t="shared" si="224"/>
        <v>Mayor</v>
      </c>
      <c r="M69" s="52">
        <f t="shared" si="225"/>
        <v>4</v>
      </c>
      <c r="N69" s="50" t="s">
        <v>55</v>
      </c>
      <c r="O69" s="50" t="str">
        <f t="shared" si="226"/>
        <v>Raro</v>
      </c>
      <c r="P69" s="50">
        <f t="shared" si="227"/>
        <v>1</v>
      </c>
      <c r="Q69" s="50">
        <f t="shared" si="228"/>
        <v>4</v>
      </c>
      <c r="R69" s="50" t="str">
        <f t="shared" si="229"/>
        <v>M</v>
      </c>
      <c r="S69" s="50" t="str">
        <f t="shared" si="230"/>
        <v>Zona de riesgo moderada</v>
      </c>
      <c r="T69" s="50" t="str">
        <f t="shared" si="231"/>
        <v>Zona de riesgo moderada</v>
      </c>
      <c r="U69" s="50" t="str">
        <f t="shared" si="232"/>
        <v>Reducir el riesgo</v>
      </c>
      <c r="V69" s="76" t="s">
        <v>761</v>
      </c>
      <c r="W69" s="52" t="s">
        <v>4</v>
      </c>
      <c r="X69" s="50" t="s">
        <v>111</v>
      </c>
      <c r="Y69" s="50">
        <f t="shared" si="7"/>
        <v>20</v>
      </c>
      <c r="Z69" s="50" t="s">
        <v>110</v>
      </c>
      <c r="AA69" s="50">
        <f t="shared" si="8"/>
        <v>10</v>
      </c>
      <c r="AB69" s="50" t="s">
        <v>115</v>
      </c>
      <c r="AC69" s="50">
        <f t="shared" si="9"/>
        <v>20</v>
      </c>
      <c r="AD69" s="50" t="s">
        <v>118</v>
      </c>
      <c r="AE69" s="50">
        <f t="shared" si="10"/>
        <v>20</v>
      </c>
      <c r="AF69" s="50" t="s">
        <v>120</v>
      </c>
      <c r="AG69" s="50">
        <f t="shared" si="233"/>
        <v>20</v>
      </c>
      <c r="AH69" s="50">
        <f t="shared" si="257"/>
        <v>90</v>
      </c>
      <c r="AI69" s="50" t="str">
        <f t="shared" si="258"/>
        <v>2</v>
      </c>
      <c r="AJ69" s="51">
        <f t="shared" si="59"/>
        <v>2</v>
      </c>
      <c r="AK69" s="50" t="str">
        <f t="shared" si="60"/>
        <v>2</v>
      </c>
      <c r="AL69" s="51">
        <f t="shared" si="61"/>
        <v>1</v>
      </c>
      <c r="AM69" s="50">
        <f t="shared" si="62"/>
        <v>2</v>
      </c>
      <c r="AN69" s="50" t="str">
        <f t="shared" si="63"/>
        <v>Zona de riesgo baja</v>
      </c>
      <c r="AO69" s="50" t="str">
        <f t="shared" si="64"/>
        <v>Asumir el riesgo</v>
      </c>
      <c r="AP69" s="76" t="s">
        <v>762</v>
      </c>
      <c r="AQ69" s="76" t="s">
        <v>757</v>
      </c>
      <c r="AR69" s="86" t="s">
        <v>195</v>
      </c>
      <c r="AS69" s="76" t="s">
        <v>363</v>
      </c>
      <c r="AT69" s="76" t="s">
        <v>293</v>
      </c>
    </row>
    <row r="70" spans="1:46" ht="77.25" customHeight="1">
      <c r="A70" s="49" t="s">
        <v>138</v>
      </c>
      <c r="B70" s="34"/>
      <c r="C70" s="49"/>
      <c r="D70" s="31" t="s">
        <v>18</v>
      </c>
      <c r="E70" s="87" t="s">
        <v>572</v>
      </c>
      <c r="F70" s="49" t="s">
        <v>573</v>
      </c>
      <c r="G70" s="31" t="s">
        <v>16</v>
      </c>
      <c r="H70" s="49" t="s">
        <v>574</v>
      </c>
      <c r="I70" s="49" t="s">
        <v>575</v>
      </c>
      <c r="J70" s="21" t="s">
        <v>17</v>
      </c>
      <c r="K70" s="21" t="s">
        <v>69</v>
      </c>
      <c r="L70" s="21" t="str">
        <f t="shared" si="224"/>
        <v>Moderado</v>
      </c>
      <c r="M70" s="21">
        <f t="shared" si="225"/>
        <v>3</v>
      </c>
      <c r="N70" s="23" t="s">
        <v>54</v>
      </c>
      <c r="O70" s="23" t="str">
        <f t="shared" si="226"/>
        <v>Improbable</v>
      </c>
      <c r="P70" s="23">
        <f t="shared" si="227"/>
        <v>2</v>
      </c>
      <c r="Q70" s="23">
        <f t="shared" si="228"/>
        <v>6</v>
      </c>
      <c r="R70" s="23" t="str">
        <f t="shared" si="229"/>
        <v>M</v>
      </c>
      <c r="S70" s="23" t="str">
        <f t="shared" si="230"/>
        <v>Zona de riesgo moderada</v>
      </c>
      <c r="T70" s="23" t="str">
        <f t="shared" si="231"/>
        <v>Zona de riesgo moderada</v>
      </c>
      <c r="U70" s="23" t="str">
        <f t="shared" si="232"/>
        <v>Reducir el riesgo</v>
      </c>
      <c r="V70" s="49" t="s">
        <v>590</v>
      </c>
      <c r="W70" s="21" t="s">
        <v>4</v>
      </c>
      <c r="X70" s="23" t="s">
        <v>111</v>
      </c>
      <c r="Y70" s="50">
        <f t="shared" si="7"/>
        <v>20</v>
      </c>
      <c r="Z70" s="23" t="s">
        <v>114</v>
      </c>
      <c r="AA70" s="50">
        <f t="shared" si="8"/>
        <v>0</v>
      </c>
      <c r="AB70" s="23" t="s">
        <v>115</v>
      </c>
      <c r="AC70" s="50">
        <f t="shared" si="9"/>
        <v>20</v>
      </c>
      <c r="AD70" s="23" t="s">
        <v>118</v>
      </c>
      <c r="AE70" s="50">
        <f t="shared" si="10"/>
        <v>20</v>
      </c>
      <c r="AF70" s="23" t="s">
        <v>120</v>
      </c>
      <c r="AG70" s="50">
        <f t="shared" si="233"/>
        <v>20</v>
      </c>
      <c r="AH70" s="50">
        <f t="shared" si="257"/>
        <v>80</v>
      </c>
      <c r="AI70" s="50" t="str">
        <f t="shared" si="258"/>
        <v>2</v>
      </c>
      <c r="AJ70" s="29">
        <v>2</v>
      </c>
      <c r="AK70" s="28" t="str">
        <f t="shared" si="60"/>
        <v>2</v>
      </c>
      <c r="AL70" s="29">
        <f t="shared" si="61"/>
        <v>2</v>
      </c>
      <c r="AM70" s="28">
        <f t="shared" si="62"/>
        <v>4</v>
      </c>
      <c r="AN70" s="23" t="str">
        <f t="shared" si="63"/>
        <v>Zona de riesgo moderada</v>
      </c>
      <c r="AO70" s="23" t="str">
        <f t="shared" si="64"/>
        <v>Reducir el riesgo</v>
      </c>
      <c r="AP70" s="49" t="s">
        <v>594</v>
      </c>
      <c r="AQ70" s="49" t="s">
        <v>263</v>
      </c>
      <c r="AR70" s="67" t="s">
        <v>195</v>
      </c>
      <c r="AS70" s="49" t="s">
        <v>595</v>
      </c>
      <c r="AT70" s="49" t="s">
        <v>197</v>
      </c>
    </row>
    <row r="71" spans="1:46" ht="77.25" customHeight="1">
      <c r="A71" s="49" t="s">
        <v>138</v>
      </c>
      <c r="B71" s="34"/>
      <c r="C71" s="49"/>
      <c r="D71" s="31" t="s">
        <v>18</v>
      </c>
      <c r="E71" s="49" t="s">
        <v>572</v>
      </c>
      <c r="F71" s="49" t="s">
        <v>576</v>
      </c>
      <c r="G71" s="31" t="s">
        <v>16</v>
      </c>
      <c r="H71" s="49" t="s">
        <v>577</v>
      </c>
      <c r="I71" s="49" t="s">
        <v>578</v>
      </c>
      <c r="J71" s="21" t="s">
        <v>16</v>
      </c>
      <c r="K71" s="21" t="s">
        <v>75</v>
      </c>
      <c r="L71" s="21" t="str">
        <f t="shared" si="224"/>
        <v>Moderado</v>
      </c>
      <c r="M71" s="21">
        <f t="shared" si="225"/>
        <v>3</v>
      </c>
      <c r="N71" s="23" t="s">
        <v>54</v>
      </c>
      <c r="O71" s="23" t="str">
        <f t="shared" si="226"/>
        <v>Improbable</v>
      </c>
      <c r="P71" s="23">
        <f t="shared" si="227"/>
        <v>2</v>
      </c>
      <c r="Q71" s="23">
        <f t="shared" si="228"/>
        <v>6</v>
      </c>
      <c r="R71" s="23" t="str">
        <f t="shared" si="229"/>
        <v>M</v>
      </c>
      <c r="S71" s="23" t="str">
        <f t="shared" si="230"/>
        <v>Zona de riesgo moderada</v>
      </c>
      <c r="T71" s="23" t="str">
        <f t="shared" si="231"/>
        <v>Zona de riesgo moderada</v>
      </c>
      <c r="U71" s="23" t="str">
        <f t="shared" si="232"/>
        <v>Reducir el riesgo</v>
      </c>
      <c r="V71" s="49" t="s">
        <v>590</v>
      </c>
      <c r="W71" s="21" t="s">
        <v>5</v>
      </c>
      <c r="X71" s="23" t="s">
        <v>111</v>
      </c>
      <c r="Y71" s="50">
        <f t="shared" si="7"/>
        <v>20</v>
      </c>
      <c r="Z71" s="23" t="s">
        <v>114</v>
      </c>
      <c r="AA71" s="50">
        <f t="shared" si="8"/>
        <v>0</v>
      </c>
      <c r="AB71" s="23" t="s">
        <v>115</v>
      </c>
      <c r="AC71" s="50">
        <f t="shared" si="9"/>
        <v>20</v>
      </c>
      <c r="AD71" s="23" t="s">
        <v>118</v>
      </c>
      <c r="AE71" s="50">
        <f t="shared" si="10"/>
        <v>20</v>
      </c>
      <c r="AF71" s="23" t="s">
        <v>120</v>
      </c>
      <c r="AG71" s="50">
        <f t="shared" si="233"/>
        <v>20</v>
      </c>
      <c r="AH71" s="50">
        <f t="shared" si="257"/>
        <v>80</v>
      </c>
      <c r="AI71" s="50" t="str">
        <f t="shared" si="258"/>
        <v>2</v>
      </c>
      <c r="AJ71" s="29">
        <f t="shared" si="59"/>
        <v>3</v>
      </c>
      <c r="AK71" s="28" t="str">
        <f t="shared" si="60"/>
        <v>2</v>
      </c>
      <c r="AL71" s="29">
        <f t="shared" si="61"/>
        <v>0</v>
      </c>
      <c r="AM71" s="28">
        <f t="shared" si="62"/>
        <v>0</v>
      </c>
      <c r="AN71" s="23" t="str">
        <f t="shared" si="63"/>
        <v>Zona de riesgo baja</v>
      </c>
      <c r="AO71" s="23" t="str">
        <f t="shared" si="64"/>
        <v>Asumir el riesgo</v>
      </c>
      <c r="AP71" s="49" t="s">
        <v>594</v>
      </c>
      <c r="AQ71" s="49" t="s">
        <v>263</v>
      </c>
      <c r="AR71" s="67" t="s">
        <v>195</v>
      </c>
      <c r="AS71" s="49" t="s">
        <v>595</v>
      </c>
      <c r="AT71" s="49" t="s">
        <v>197</v>
      </c>
    </row>
    <row r="72" spans="1:46" ht="77.25" customHeight="1">
      <c r="A72" s="49" t="s">
        <v>138</v>
      </c>
      <c r="B72" s="34"/>
      <c r="C72" s="49"/>
      <c r="D72" s="31" t="s">
        <v>18</v>
      </c>
      <c r="E72" s="87" t="s">
        <v>579</v>
      </c>
      <c r="F72" s="49" t="s">
        <v>580</v>
      </c>
      <c r="G72" s="31" t="s">
        <v>16</v>
      </c>
      <c r="H72" s="87" t="s">
        <v>581</v>
      </c>
      <c r="I72" s="49" t="s">
        <v>582</v>
      </c>
      <c r="J72" s="31" t="s">
        <v>17</v>
      </c>
      <c r="K72" s="22" t="s">
        <v>69</v>
      </c>
      <c r="L72" s="21" t="str">
        <f t="shared" si="224"/>
        <v>Moderado</v>
      </c>
      <c r="M72" s="21">
        <f t="shared" si="225"/>
        <v>3</v>
      </c>
      <c r="N72" s="23" t="s">
        <v>54</v>
      </c>
      <c r="O72" s="23" t="str">
        <f t="shared" si="226"/>
        <v>Improbable</v>
      </c>
      <c r="P72" s="23">
        <f t="shared" si="227"/>
        <v>2</v>
      </c>
      <c r="Q72" s="23">
        <f t="shared" si="228"/>
        <v>6</v>
      </c>
      <c r="R72" s="23" t="str">
        <f t="shared" si="229"/>
        <v>M</v>
      </c>
      <c r="S72" s="23" t="str">
        <f t="shared" si="230"/>
        <v>Zona de riesgo moderada</v>
      </c>
      <c r="T72" s="23" t="str">
        <f t="shared" si="231"/>
        <v>Zona de riesgo moderada</v>
      </c>
      <c r="U72" s="23" t="str">
        <f t="shared" si="232"/>
        <v>Reducir el riesgo</v>
      </c>
      <c r="V72" s="49" t="s">
        <v>591</v>
      </c>
      <c r="W72" s="21" t="s">
        <v>5</v>
      </c>
      <c r="X72" s="23" t="s">
        <v>111</v>
      </c>
      <c r="Y72" s="50">
        <f t="shared" ref="Y72:Y103" si="259">VLOOKUP(X72,valor1,2,FALSE)</f>
        <v>20</v>
      </c>
      <c r="Z72" s="23" t="s">
        <v>113</v>
      </c>
      <c r="AA72" s="50">
        <f t="shared" ref="AA72:AA103" si="260">VLOOKUP(Z72,valor2,2,FALSE)</f>
        <v>20</v>
      </c>
      <c r="AB72" s="23" t="s">
        <v>115</v>
      </c>
      <c r="AC72" s="50">
        <f t="shared" ref="AC72:AC103" si="261">VLOOKUP(AB72,valor3,2,FALSE)</f>
        <v>20</v>
      </c>
      <c r="AD72" s="23" t="s">
        <v>118</v>
      </c>
      <c r="AE72" s="50">
        <f t="shared" ref="AE72:AE103" si="262">VLOOKUP(AD72,valor4,2,FALSE)</f>
        <v>20</v>
      </c>
      <c r="AF72" s="23" t="s">
        <v>120</v>
      </c>
      <c r="AG72" s="50">
        <f t="shared" si="233"/>
        <v>20</v>
      </c>
      <c r="AH72" s="50">
        <f t="shared" si="257"/>
        <v>100</v>
      </c>
      <c r="AI72" s="50" t="str">
        <f t="shared" si="258"/>
        <v>2</v>
      </c>
      <c r="AJ72" s="29">
        <f t="shared" si="59"/>
        <v>3</v>
      </c>
      <c r="AK72" s="28" t="str">
        <f t="shared" si="60"/>
        <v>2</v>
      </c>
      <c r="AL72" s="29">
        <f t="shared" si="61"/>
        <v>0</v>
      </c>
      <c r="AM72" s="28">
        <f t="shared" si="62"/>
        <v>0</v>
      </c>
      <c r="AN72" s="23" t="str">
        <f t="shared" si="63"/>
        <v>Zona de riesgo baja</v>
      </c>
      <c r="AO72" s="23" t="str">
        <f t="shared" si="64"/>
        <v>Asumir el riesgo</v>
      </c>
      <c r="AP72" s="49" t="s">
        <v>596</v>
      </c>
      <c r="AQ72" s="49" t="s">
        <v>263</v>
      </c>
      <c r="AR72" s="67" t="s">
        <v>195</v>
      </c>
      <c r="AS72" s="49" t="s">
        <v>597</v>
      </c>
      <c r="AT72" s="49" t="s">
        <v>197</v>
      </c>
    </row>
    <row r="73" spans="1:46" ht="77.25" customHeight="1">
      <c r="A73" s="49" t="s">
        <v>138</v>
      </c>
      <c r="B73" s="34"/>
      <c r="C73" s="49"/>
      <c r="D73" s="31" t="s">
        <v>18</v>
      </c>
      <c r="E73" s="49" t="s">
        <v>583</v>
      </c>
      <c r="F73" s="49" t="s">
        <v>584</v>
      </c>
      <c r="G73" s="31" t="s">
        <v>16</v>
      </c>
      <c r="H73" s="49" t="s">
        <v>585</v>
      </c>
      <c r="I73" s="49" t="s">
        <v>582</v>
      </c>
      <c r="J73" s="21" t="s">
        <v>17</v>
      </c>
      <c r="K73" s="21" t="s">
        <v>69</v>
      </c>
      <c r="L73" s="21" t="str">
        <f t="shared" si="224"/>
        <v>Moderado</v>
      </c>
      <c r="M73" s="21">
        <f t="shared" si="225"/>
        <v>3</v>
      </c>
      <c r="N73" s="23" t="s">
        <v>54</v>
      </c>
      <c r="O73" s="23" t="str">
        <f t="shared" si="226"/>
        <v>Improbable</v>
      </c>
      <c r="P73" s="23">
        <f t="shared" si="227"/>
        <v>2</v>
      </c>
      <c r="Q73" s="23">
        <f t="shared" si="228"/>
        <v>6</v>
      </c>
      <c r="R73" s="23" t="str">
        <f t="shared" si="229"/>
        <v>M</v>
      </c>
      <c r="S73" s="23" t="str">
        <f t="shared" si="230"/>
        <v>Zona de riesgo moderada</v>
      </c>
      <c r="T73" s="23" t="str">
        <f t="shared" si="231"/>
        <v>Zona de riesgo moderada</v>
      </c>
      <c r="U73" s="23" t="str">
        <f t="shared" si="232"/>
        <v>Reducir el riesgo</v>
      </c>
      <c r="V73" s="49" t="s">
        <v>592</v>
      </c>
      <c r="W73" s="21" t="s">
        <v>5</v>
      </c>
      <c r="X73" s="23" t="s">
        <v>111</v>
      </c>
      <c r="Y73" s="50">
        <f t="shared" si="259"/>
        <v>20</v>
      </c>
      <c r="Z73" s="23" t="s">
        <v>113</v>
      </c>
      <c r="AA73" s="50">
        <f t="shared" si="260"/>
        <v>20</v>
      </c>
      <c r="AB73" s="23" t="s">
        <v>115</v>
      </c>
      <c r="AC73" s="50">
        <f t="shared" si="261"/>
        <v>20</v>
      </c>
      <c r="AD73" s="23" t="s">
        <v>118</v>
      </c>
      <c r="AE73" s="50">
        <f t="shared" si="262"/>
        <v>20</v>
      </c>
      <c r="AF73" s="23" t="s">
        <v>120</v>
      </c>
      <c r="AG73" s="50">
        <f t="shared" si="233"/>
        <v>20</v>
      </c>
      <c r="AH73" s="50">
        <f t="shared" si="257"/>
        <v>100</v>
      </c>
      <c r="AI73" s="50" t="str">
        <f t="shared" si="258"/>
        <v>2</v>
      </c>
      <c r="AJ73" s="29">
        <f t="shared" si="59"/>
        <v>3</v>
      </c>
      <c r="AK73" s="28" t="str">
        <f t="shared" si="60"/>
        <v>2</v>
      </c>
      <c r="AL73" s="29">
        <f t="shared" si="61"/>
        <v>0</v>
      </c>
      <c r="AM73" s="28">
        <f t="shared" si="62"/>
        <v>0</v>
      </c>
      <c r="AN73" s="23" t="str">
        <f t="shared" si="63"/>
        <v>Zona de riesgo baja</v>
      </c>
      <c r="AO73" s="23" t="str">
        <f t="shared" si="64"/>
        <v>Asumir el riesgo</v>
      </c>
      <c r="AP73" s="49" t="s">
        <v>598</v>
      </c>
      <c r="AQ73" s="49" t="s">
        <v>263</v>
      </c>
      <c r="AR73" s="67" t="s">
        <v>195</v>
      </c>
      <c r="AS73" s="49" t="s">
        <v>599</v>
      </c>
      <c r="AT73" s="49" t="s">
        <v>197</v>
      </c>
    </row>
    <row r="74" spans="1:46" ht="77.25" customHeight="1">
      <c r="A74" s="49" t="s">
        <v>138</v>
      </c>
      <c r="B74" s="34" t="s">
        <v>29</v>
      </c>
      <c r="C74" s="49" t="s">
        <v>586</v>
      </c>
      <c r="D74" s="31"/>
      <c r="E74" s="49"/>
      <c r="F74" s="49" t="s">
        <v>587</v>
      </c>
      <c r="G74" s="31" t="s">
        <v>16</v>
      </c>
      <c r="H74" s="49" t="s">
        <v>588</v>
      </c>
      <c r="I74" s="49" t="s">
        <v>589</v>
      </c>
      <c r="J74" s="21" t="s">
        <v>16</v>
      </c>
      <c r="K74" s="21" t="s">
        <v>75</v>
      </c>
      <c r="L74" s="21" t="str">
        <f t="shared" si="224"/>
        <v>Moderado</v>
      </c>
      <c r="M74" s="21">
        <f t="shared" si="225"/>
        <v>3</v>
      </c>
      <c r="N74" s="23" t="s">
        <v>54</v>
      </c>
      <c r="O74" s="23" t="str">
        <f t="shared" si="226"/>
        <v>Improbable</v>
      </c>
      <c r="P74" s="23">
        <f t="shared" si="227"/>
        <v>2</v>
      </c>
      <c r="Q74" s="23">
        <f t="shared" si="228"/>
        <v>6</v>
      </c>
      <c r="R74" s="23" t="str">
        <f t="shared" si="229"/>
        <v>M</v>
      </c>
      <c r="S74" s="23" t="str">
        <f t="shared" si="230"/>
        <v>Zona de riesgo moderada</v>
      </c>
      <c r="T74" s="23" t="str">
        <f t="shared" si="231"/>
        <v>Zona de riesgo moderada</v>
      </c>
      <c r="U74" s="23" t="str">
        <f t="shared" si="232"/>
        <v>Reducir el riesgo</v>
      </c>
      <c r="V74" s="49" t="s">
        <v>593</v>
      </c>
      <c r="W74" s="21" t="s">
        <v>5</v>
      </c>
      <c r="X74" s="23" t="s">
        <v>111</v>
      </c>
      <c r="Y74" s="50">
        <f t="shared" si="259"/>
        <v>20</v>
      </c>
      <c r="Z74" s="23" t="s">
        <v>113</v>
      </c>
      <c r="AA74" s="50">
        <f t="shared" si="260"/>
        <v>20</v>
      </c>
      <c r="AB74" s="23" t="s">
        <v>115</v>
      </c>
      <c r="AC74" s="50">
        <f t="shared" si="261"/>
        <v>20</v>
      </c>
      <c r="AD74" s="23" t="s">
        <v>118</v>
      </c>
      <c r="AE74" s="50">
        <f t="shared" si="262"/>
        <v>20</v>
      </c>
      <c r="AF74" s="23" t="s">
        <v>120</v>
      </c>
      <c r="AG74" s="50">
        <f t="shared" si="233"/>
        <v>20</v>
      </c>
      <c r="AH74" s="50">
        <f t="shared" si="257"/>
        <v>100</v>
      </c>
      <c r="AI74" s="50" t="str">
        <f t="shared" si="258"/>
        <v>2</v>
      </c>
      <c r="AJ74" s="29">
        <f t="shared" si="59"/>
        <v>3</v>
      </c>
      <c r="AK74" s="28" t="str">
        <f t="shared" si="60"/>
        <v>2</v>
      </c>
      <c r="AL74" s="29">
        <f t="shared" si="61"/>
        <v>0</v>
      </c>
      <c r="AM74" s="28">
        <f t="shared" si="62"/>
        <v>0</v>
      </c>
      <c r="AN74" s="23" t="str">
        <f t="shared" si="63"/>
        <v>Zona de riesgo baja</v>
      </c>
      <c r="AO74" s="23" t="str">
        <f t="shared" si="64"/>
        <v>Asumir el riesgo</v>
      </c>
      <c r="AP74" s="49" t="s">
        <v>600</v>
      </c>
      <c r="AQ74" s="49" t="s">
        <v>263</v>
      </c>
      <c r="AR74" s="67" t="s">
        <v>195</v>
      </c>
      <c r="AS74" s="49" t="s">
        <v>471</v>
      </c>
      <c r="AT74" s="49" t="s">
        <v>197</v>
      </c>
    </row>
    <row r="75" spans="1:46" ht="77.25" customHeight="1">
      <c r="A75" s="49" t="s">
        <v>142</v>
      </c>
      <c r="B75" s="34"/>
      <c r="C75" s="49" t="s">
        <v>601</v>
      </c>
      <c r="D75" s="31" t="s">
        <v>18</v>
      </c>
      <c r="E75" s="49" t="s">
        <v>602</v>
      </c>
      <c r="F75" s="49" t="s">
        <v>603</v>
      </c>
      <c r="G75" s="31" t="s">
        <v>16</v>
      </c>
      <c r="H75" s="49" t="s">
        <v>604</v>
      </c>
      <c r="I75" s="49" t="s">
        <v>605</v>
      </c>
      <c r="J75" s="21" t="s">
        <v>17</v>
      </c>
      <c r="K75" s="21" t="s">
        <v>69</v>
      </c>
      <c r="L75" s="21" t="str">
        <f t="shared" si="224"/>
        <v>Moderado</v>
      </c>
      <c r="M75" s="21">
        <f t="shared" si="225"/>
        <v>3</v>
      </c>
      <c r="N75" s="23" t="s">
        <v>55</v>
      </c>
      <c r="O75" s="23" t="str">
        <f t="shared" si="226"/>
        <v>Raro</v>
      </c>
      <c r="P75" s="23">
        <f t="shared" si="227"/>
        <v>1</v>
      </c>
      <c r="Q75" s="23">
        <f t="shared" si="228"/>
        <v>3</v>
      </c>
      <c r="R75" s="23" t="str">
        <f t="shared" si="229"/>
        <v>B</v>
      </c>
      <c r="S75" s="23" t="str">
        <f t="shared" si="230"/>
        <v>Zona de riesgo baja</v>
      </c>
      <c r="T75" s="23" t="str">
        <f t="shared" si="231"/>
        <v>Zona de riesgo baja</v>
      </c>
      <c r="U75" s="23" t="str">
        <f t="shared" si="232"/>
        <v>Asumir el riesgo</v>
      </c>
      <c r="V75" s="49" t="s">
        <v>630</v>
      </c>
      <c r="W75" s="21" t="s">
        <v>5</v>
      </c>
      <c r="X75" s="23" t="s">
        <v>111</v>
      </c>
      <c r="Y75" s="50">
        <f t="shared" si="259"/>
        <v>20</v>
      </c>
      <c r="Z75" s="23" t="s">
        <v>113</v>
      </c>
      <c r="AA75" s="50">
        <f t="shared" si="260"/>
        <v>20</v>
      </c>
      <c r="AB75" s="23" t="s">
        <v>115</v>
      </c>
      <c r="AC75" s="50">
        <f t="shared" si="261"/>
        <v>20</v>
      </c>
      <c r="AD75" s="23" t="s">
        <v>118</v>
      </c>
      <c r="AE75" s="50">
        <f t="shared" si="262"/>
        <v>20</v>
      </c>
      <c r="AF75" s="23" t="s">
        <v>120</v>
      </c>
      <c r="AG75" s="50">
        <f t="shared" si="233"/>
        <v>20</v>
      </c>
      <c r="AH75" s="50">
        <f t="shared" si="257"/>
        <v>100</v>
      </c>
      <c r="AI75" s="50" t="str">
        <f t="shared" si="258"/>
        <v>2</v>
      </c>
      <c r="AJ75" s="29">
        <f t="shared" si="59"/>
        <v>3</v>
      </c>
      <c r="AK75" s="28" t="str">
        <f t="shared" si="60"/>
        <v>2</v>
      </c>
      <c r="AL75" s="29">
        <f t="shared" si="61"/>
        <v>-1</v>
      </c>
      <c r="AM75" s="28">
        <f t="shared" si="62"/>
        <v>-3</v>
      </c>
      <c r="AN75" s="23" t="str">
        <f t="shared" si="63"/>
        <v>Zona de riesgo baja</v>
      </c>
      <c r="AO75" s="23" t="str">
        <f t="shared" si="64"/>
        <v>Asumir el riesgo</v>
      </c>
      <c r="AP75" s="49" t="s">
        <v>637</v>
      </c>
      <c r="AQ75" s="49" t="s">
        <v>242</v>
      </c>
      <c r="AR75" s="67" t="s">
        <v>195</v>
      </c>
      <c r="AS75" s="49" t="s">
        <v>638</v>
      </c>
      <c r="AT75" s="49" t="s">
        <v>197</v>
      </c>
    </row>
    <row r="76" spans="1:46" s="46" customFormat="1" ht="77.25" customHeight="1">
      <c r="A76" s="49" t="s">
        <v>142</v>
      </c>
      <c r="B76" s="34"/>
      <c r="C76" s="49" t="s">
        <v>586</v>
      </c>
      <c r="D76" s="31" t="s">
        <v>18</v>
      </c>
      <c r="E76" s="49" t="s">
        <v>606</v>
      </c>
      <c r="F76" s="49" t="s">
        <v>607</v>
      </c>
      <c r="G76" s="31" t="s">
        <v>16</v>
      </c>
      <c r="H76" s="49" t="s">
        <v>608</v>
      </c>
      <c r="I76" s="49" t="s">
        <v>609</v>
      </c>
      <c r="J76" s="45" t="s">
        <v>16</v>
      </c>
      <c r="K76" s="45" t="s">
        <v>75</v>
      </c>
      <c r="L76" s="45" t="str">
        <f t="shared" si="224"/>
        <v>Moderado</v>
      </c>
      <c r="M76" s="45">
        <f t="shared" si="225"/>
        <v>3</v>
      </c>
      <c r="N76" s="43" t="s">
        <v>55</v>
      </c>
      <c r="O76" s="43" t="str">
        <f t="shared" si="226"/>
        <v>Raro</v>
      </c>
      <c r="P76" s="43">
        <f t="shared" si="227"/>
        <v>1</v>
      </c>
      <c r="Q76" s="43">
        <f t="shared" si="228"/>
        <v>3</v>
      </c>
      <c r="R76" s="43" t="str">
        <f t="shared" si="229"/>
        <v>B</v>
      </c>
      <c r="S76" s="43" t="str">
        <f t="shared" si="230"/>
        <v>Zona de riesgo baja</v>
      </c>
      <c r="T76" s="43" t="str">
        <f t="shared" si="231"/>
        <v>Zona de riesgo baja</v>
      </c>
      <c r="U76" s="43" t="str">
        <f t="shared" si="232"/>
        <v>Asumir el riesgo</v>
      </c>
      <c r="V76" s="49" t="s">
        <v>631</v>
      </c>
      <c r="W76" s="45" t="s">
        <v>4</v>
      </c>
      <c r="X76" s="23" t="s">
        <v>111</v>
      </c>
      <c r="Y76" s="50">
        <f t="shared" si="259"/>
        <v>20</v>
      </c>
      <c r="Z76" s="43" t="s">
        <v>114</v>
      </c>
      <c r="AA76" s="50">
        <f t="shared" si="260"/>
        <v>0</v>
      </c>
      <c r="AB76" s="23" t="s">
        <v>115</v>
      </c>
      <c r="AC76" s="50">
        <f t="shared" si="261"/>
        <v>20</v>
      </c>
      <c r="AD76" s="23" t="s">
        <v>118</v>
      </c>
      <c r="AE76" s="50">
        <f t="shared" si="262"/>
        <v>20</v>
      </c>
      <c r="AF76" s="23" t="s">
        <v>120</v>
      </c>
      <c r="AG76" s="50">
        <f t="shared" ref="AG76:AG104" si="263">VLOOKUP(AF76,valor5,2,FALSE)</f>
        <v>20</v>
      </c>
      <c r="AH76" s="50">
        <f t="shared" si="257"/>
        <v>80</v>
      </c>
      <c r="AI76" s="50" t="str">
        <f t="shared" si="258"/>
        <v>2</v>
      </c>
      <c r="AJ76" s="44">
        <f t="shared" si="59"/>
        <v>1</v>
      </c>
      <c r="AK76" s="43" t="str">
        <f t="shared" si="60"/>
        <v>2</v>
      </c>
      <c r="AL76" s="44">
        <f t="shared" si="61"/>
        <v>1</v>
      </c>
      <c r="AM76" s="43">
        <f t="shared" si="62"/>
        <v>1</v>
      </c>
      <c r="AN76" s="43" t="str">
        <f t="shared" si="63"/>
        <v>Zona de riesgo baja</v>
      </c>
      <c r="AO76" s="43" t="str">
        <f t="shared" si="64"/>
        <v>Asumir el riesgo</v>
      </c>
      <c r="AP76" s="49" t="s">
        <v>639</v>
      </c>
      <c r="AQ76" s="49" t="s">
        <v>242</v>
      </c>
      <c r="AR76" s="67" t="s">
        <v>195</v>
      </c>
      <c r="AS76" s="49" t="s">
        <v>640</v>
      </c>
      <c r="AT76" s="49" t="s">
        <v>197</v>
      </c>
    </row>
    <row r="77" spans="1:46" s="41" customFormat="1" ht="77.25" customHeight="1">
      <c r="A77" s="49" t="s">
        <v>142</v>
      </c>
      <c r="B77" s="34"/>
      <c r="C77" s="49" t="s">
        <v>610</v>
      </c>
      <c r="D77" s="31" t="s">
        <v>18</v>
      </c>
      <c r="E77" s="49" t="s">
        <v>611</v>
      </c>
      <c r="F77" s="49" t="s">
        <v>612</v>
      </c>
      <c r="G77" s="31" t="s">
        <v>16</v>
      </c>
      <c r="H77" s="49" t="s">
        <v>613</v>
      </c>
      <c r="I77" s="49" t="s">
        <v>614</v>
      </c>
      <c r="J77" s="40" t="s">
        <v>17</v>
      </c>
      <c r="K77" s="40" t="s">
        <v>69</v>
      </c>
      <c r="L77" s="40" t="str">
        <f t="shared" si="224"/>
        <v>Moderado</v>
      </c>
      <c r="M77" s="40">
        <f t="shared" si="225"/>
        <v>3</v>
      </c>
      <c r="N77" s="38" t="s">
        <v>54</v>
      </c>
      <c r="O77" s="38" t="str">
        <f t="shared" si="226"/>
        <v>Improbable</v>
      </c>
      <c r="P77" s="38">
        <f t="shared" si="227"/>
        <v>2</v>
      </c>
      <c r="Q77" s="38">
        <f t="shared" si="228"/>
        <v>6</v>
      </c>
      <c r="R77" s="38" t="str">
        <f t="shared" si="229"/>
        <v>M</v>
      </c>
      <c r="S77" s="38" t="str">
        <f t="shared" si="230"/>
        <v>Zona de riesgo moderada</v>
      </c>
      <c r="T77" s="38" t="str">
        <f t="shared" si="231"/>
        <v>Zona de riesgo moderada</v>
      </c>
      <c r="U77" s="38" t="str">
        <f t="shared" si="232"/>
        <v>Reducir el riesgo</v>
      </c>
      <c r="V77" s="49" t="s">
        <v>632</v>
      </c>
      <c r="W77" s="40" t="s">
        <v>5</v>
      </c>
      <c r="X77" s="23" t="s">
        <v>111</v>
      </c>
      <c r="Y77" s="50">
        <f t="shared" si="259"/>
        <v>20</v>
      </c>
      <c r="Z77" s="38" t="s">
        <v>113</v>
      </c>
      <c r="AA77" s="50">
        <f t="shared" si="260"/>
        <v>20</v>
      </c>
      <c r="AB77" s="23" t="s">
        <v>115</v>
      </c>
      <c r="AC77" s="50">
        <f t="shared" si="261"/>
        <v>20</v>
      </c>
      <c r="AD77" s="23" t="s">
        <v>118</v>
      </c>
      <c r="AE77" s="50">
        <f t="shared" si="262"/>
        <v>20</v>
      </c>
      <c r="AF77" s="23" t="s">
        <v>120</v>
      </c>
      <c r="AG77" s="50">
        <f t="shared" si="263"/>
        <v>20</v>
      </c>
      <c r="AH77" s="50">
        <f t="shared" si="257"/>
        <v>100</v>
      </c>
      <c r="AI77" s="50" t="str">
        <f t="shared" si="258"/>
        <v>2</v>
      </c>
      <c r="AJ77" s="39">
        <f t="shared" si="59"/>
        <v>3</v>
      </c>
      <c r="AK77" s="38" t="str">
        <f t="shared" si="60"/>
        <v>2</v>
      </c>
      <c r="AL77" s="39">
        <f t="shared" si="61"/>
        <v>0</v>
      </c>
      <c r="AM77" s="38">
        <f t="shared" si="62"/>
        <v>0</v>
      </c>
      <c r="AN77" s="38" t="str">
        <f t="shared" si="63"/>
        <v>Zona de riesgo baja</v>
      </c>
      <c r="AO77" s="38" t="str">
        <f t="shared" si="64"/>
        <v>Asumir el riesgo</v>
      </c>
      <c r="AP77" s="49" t="s">
        <v>641</v>
      </c>
      <c r="AQ77" s="49" t="s">
        <v>242</v>
      </c>
      <c r="AR77" s="67" t="s">
        <v>195</v>
      </c>
      <c r="AS77" s="49" t="s">
        <v>642</v>
      </c>
      <c r="AT77" s="49" t="s">
        <v>197</v>
      </c>
    </row>
    <row r="78" spans="1:46" ht="77.25" customHeight="1">
      <c r="A78" s="49" t="s">
        <v>142</v>
      </c>
      <c r="B78" s="34" t="s">
        <v>38</v>
      </c>
      <c r="C78" s="49" t="s">
        <v>615</v>
      </c>
      <c r="D78" s="31"/>
      <c r="E78" s="49"/>
      <c r="F78" s="49" t="s">
        <v>616</v>
      </c>
      <c r="G78" s="31" t="s">
        <v>16</v>
      </c>
      <c r="H78" s="49" t="s">
        <v>617</v>
      </c>
      <c r="I78" s="49" t="s">
        <v>618</v>
      </c>
      <c r="J78" s="21" t="s">
        <v>16</v>
      </c>
      <c r="K78" s="21" t="s">
        <v>75</v>
      </c>
      <c r="L78" s="21" t="str">
        <f t="shared" si="224"/>
        <v>Moderado</v>
      </c>
      <c r="M78" s="21">
        <f t="shared" si="225"/>
        <v>3</v>
      </c>
      <c r="N78" s="23" t="s">
        <v>54</v>
      </c>
      <c r="O78" s="23" t="str">
        <f t="shared" si="226"/>
        <v>Improbable</v>
      </c>
      <c r="P78" s="23">
        <f t="shared" si="227"/>
        <v>2</v>
      </c>
      <c r="Q78" s="23">
        <f t="shared" si="228"/>
        <v>6</v>
      </c>
      <c r="R78" s="23" t="str">
        <f t="shared" si="229"/>
        <v>M</v>
      </c>
      <c r="S78" s="23" t="str">
        <f t="shared" si="230"/>
        <v>Zona de riesgo moderada</v>
      </c>
      <c r="T78" s="23" t="str">
        <f t="shared" si="231"/>
        <v>Zona de riesgo moderada</v>
      </c>
      <c r="U78" s="23" t="str">
        <f t="shared" si="232"/>
        <v>Reducir el riesgo</v>
      </c>
      <c r="V78" s="49" t="s">
        <v>633</v>
      </c>
      <c r="W78" s="21" t="s">
        <v>5</v>
      </c>
      <c r="X78" s="23" t="s">
        <v>111</v>
      </c>
      <c r="Y78" s="50">
        <f t="shared" si="259"/>
        <v>20</v>
      </c>
      <c r="Z78" s="23" t="s">
        <v>113</v>
      </c>
      <c r="AA78" s="50">
        <f t="shared" si="260"/>
        <v>20</v>
      </c>
      <c r="AB78" s="23" t="s">
        <v>116</v>
      </c>
      <c r="AC78" s="50">
        <f t="shared" si="261"/>
        <v>10</v>
      </c>
      <c r="AD78" s="23" t="s">
        <v>118</v>
      </c>
      <c r="AE78" s="50">
        <f t="shared" si="262"/>
        <v>20</v>
      </c>
      <c r="AF78" s="23" t="s">
        <v>120</v>
      </c>
      <c r="AG78" s="50">
        <f t="shared" si="263"/>
        <v>20</v>
      </c>
      <c r="AH78" s="50">
        <f t="shared" si="257"/>
        <v>90</v>
      </c>
      <c r="AI78" s="50" t="str">
        <f t="shared" si="258"/>
        <v>2</v>
      </c>
      <c r="AJ78" s="29">
        <f t="shared" si="59"/>
        <v>3</v>
      </c>
      <c r="AK78" s="28" t="str">
        <f t="shared" si="60"/>
        <v>2</v>
      </c>
      <c r="AL78" s="29">
        <f t="shared" si="61"/>
        <v>0</v>
      </c>
      <c r="AM78" s="28">
        <f t="shared" si="62"/>
        <v>0</v>
      </c>
      <c r="AN78" s="23" t="str">
        <f t="shared" si="63"/>
        <v>Zona de riesgo baja</v>
      </c>
      <c r="AO78" s="23" t="str">
        <f t="shared" si="64"/>
        <v>Asumir el riesgo</v>
      </c>
      <c r="AP78" s="49" t="s">
        <v>643</v>
      </c>
      <c r="AQ78" s="49" t="s">
        <v>644</v>
      </c>
      <c r="AR78" s="67" t="s">
        <v>195</v>
      </c>
      <c r="AS78" s="49" t="s">
        <v>645</v>
      </c>
      <c r="AT78" s="49" t="s">
        <v>197</v>
      </c>
    </row>
    <row r="79" spans="1:46" ht="77.25" customHeight="1">
      <c r="A79" s="49" t="s">
        <v>142</v>
      </c>
      <c r="B79" s="34"/>
      <c r="C79" s="49"/>
      <c r="D79" s="31" t="s">
        <v>18</v>
      </c>
      <c r="E79" s="49" t="s">
        <v>619</v>
      </c>
      <c r="F79" s="49" t="s">
        <v>620</v>
      </c>
      <c r="G79" s="31" t="s">
        <v>16</v>
      </c>
      <c r="H79" s="49" t="s">
        <v>621</v>
      </c>
      <c r="I79" s="49" t="s">
        <v>622</v>
      </c>
      <c r="J79" s="21" t="s">
        <v>16</v>
      </c>
      <c r="K79" s="21" t="s">
        <v>75</v>
      </c>
      <c r="L79" s="21" t="str">
        <f t="shared" si="224"/>
        <v>Moderado</v>
      </c>
      <c r="M79" s="21">
        <f t="shared" si="225"/>
        <v>3</v>
      </c>
      <c r="N79" s="23" t="s">
        <v>54</v>
      </c>
      <c r="O79" s="23" t="str">
        <f t="shared" si="226"/>
        <v>Improbable</v>
      </c>
      <c r="P79" s="23">
        <f t="shared" si="227"/>
        <v>2</v>
      </c>
      <c r="Q79" s="23">
        <f t="shared" si="228"/>
        <v>6</v>
      </c>
      <c r="R79" s="23" t="str">
        <f t="shared" si="229"/>
        <v>M</v>
      </c>
      <c r="S79" s="23" t="str">
        <f t="shared" si="230"/>
        <v>Zona de riesgo moderada</v>
      </c>
      <c r="T79" s="23" t="str">
        <f t="shared" si="231"/>
        <v>Zona de riesgo moderada</v>
      </c>
      <c r="U79" s="23" t="str">
        <f t="shared" si="232"/>
        <v>Reducir el riesgo</v>
      </c>
      <c r="V79" s="49" t="s">
        <v>634</v>
      </c>
      <c r="W79" s="21" t="s">
        <v>5</v>
      </c>
      <c r="X79" s="23" t="s">
        <v>111</v>
      </c>
      <c r="Y79" s="50">
        <f t="shared" si="259"/>
        <v>20</v>
      </c>
      <c r="Z79" s="23" t="s">
        <v>113</v>
      </c>
      <c r="AA79" s="50">
        <f t="shared" si="260"/>
        <v>20</v>
      </c>
      <c r="AB79" s="23" t="s">
        <v>115</v>
      </c>
      <c r="AC79" s="50">
        <f t="shared" si="261"/>
        <v>20</v>
      </c>
      <c r="AD79" s="23" t="s">
        <v>118</v>
      </c>
      <c r="AE79" s="50">
        <f t="shared" si="262"/>
        <v>20</v>
      </c>
      <c r="AF79" s="23" t="s">
        <v>120</v>
      </c>
      <c r="AG79" s="50">
        <f t="shared" si="263"/>
        <v>20</v>
      </c>
      <c r="AH79" s="50">
        <f t="shared" si="257"/>
        <v>100</v>
      </c>
      <c r="AI79" s="50" t="str">
        <f t="shared" si="258"/>
        <v>2</v>
      </c>
      <c r="AJ79" s="29">
        <v>3</v>
      </c>
      <c r="AK79" s="28" t="str">
        <f t="shared" si="60"/>
        <v>2</v>
      </c>
      <c r="AL79" s="29">
        <f t="shared" si="61"/>
        <v>0</v>
      </c>
      <c r="AM79" s="28">
        <f t="shared" si="62"/>
        <v>0</v>
      </c>
      <c r="AN79" s="23" t="str">
        <f t="shared" si="63"/>
        <v>Zona de riesgo baja</v>
      </c>
      <c r="AO79" s="23" t="str">
        <f t="shared" si="64"/>
        <v>Asumir el riesgo</v>
      </c>
      <c r="AP79" s="49" t="s">
        <v>646</v>
      </c>
      <c r="AQ79" s="49" t="s">
        <v>644</v>
      </c>
      <c r="AR79" s="67" t="s">
        <v>195</v>
      </c>
      <c r="AS79" s="49" t="s">
        <v>327</v>
      </c>
      <c r="AT79" s="49" t="s">
        <v>197</v>
      </c>
    </row>
    <row r="80" spans="1:46" ht="77.25" customHeight="1">
      <c r="A80" s="49" t="s">
        <v>142</v>
      </c>
      <c r="B80" s="34"/>
      <c r="C80" s="49"/>
      <c r="D80" s="31" t="s">
        <v>18</v>
      </c>
      <c r="E80" s="49" t="s">
        <v>623</v>
      </c>
      <c r="F80" s="49" t="s">
        <v>624</v>
      </c>
      <c r="G80" s="31" t="s">
        <v>16</v>
      </c>
      <c r="H80" s="49" t="s">
        <v>625</v>
      </c>
      <c r="I80" s="49" t="s">
        <v>280</v>
      </c>
      <c r="J80" s="21" t="s">
        <v>17</v>
      </c>
      <c r="K80" s="22" t="s">
        <v>69</v>
      </c>
      <c r="L80" s="21" t="str">
        <f t="shared" si="224"/>
        <v>Moderado</v>
      </c>
      <c r="M80" s="21">
        <f t="shared" si="225"/>
        <v>3</v>
      </c>
      <c r="N80" s="23" t="s">
        <v>54</v>
      </c>
      <c r="O80" s="23" t="str">
        <f t="shared" si="226"/>
        <v>Improbable</v>
      </c>
      <c r="P80" s="23">
        <f t="shared" si="227"/>
        <v>2</v>
      </c>
      <c r="Q80" s="23">
        <f t="shared" si="228"/>
        <v>6</v>
      </c>
      <c r="R80" s="23" t="str">
        <f t="shared" si="229"/>
        <v>M</v>
      </c>
      <c r="S80" s="23" t="str">
        <f t="shared" si="230"/>
        <v>Zona de riesgo moderada</v>
      </c>
      <c r="T80" s="23" t="str">
        <f t="shared" si="231"/>
        <v>Zona de riesgo moderada</v>
      </c>
      <c r="U80" s="23" t="str">
        <f t="shared" si="232"/>
        <v>Reducir el riesgo</v>
      </c>
      <c r="V80" s="49" t="s">
        <v>635</v>
      </c>
      <c r="W80" s="21" t="s">
        <v>5</v>
      </c>
      <c r="X80" s="23" t="s">
        <v>111</v>
      </c>
      <c r="Y80" s="50">
        <f t="shared" si="259"/>
        <v>20</v>
      </c>
      <c r="Z80" s="23" t="s">
        <v>114</v>
      </c>
      <c r="AA80" s="50">
        <f t="shared" si="260"/>
        <v>0</v>
      </c>
      <c r="AB80" s="23" t="s">
        <v>115</v>
      </c>
      <c r="AC80" s="50">
        <f t="shared" si="261"/>
        <v>20</v>
      </c>
      <c r="AD80" s="23" t="s">
        <v>118</v>
      </c>
      <c r="AE80" s="50">
        <f t="shared" si="262"/>
        <v>20</v>
      </c>
      <c r="AF80" s="23" t="s">
        <v>120</v>
      </c>
      <c r="AG80" s="50">
        <f t="shared" si="263"/>
        <v>20</v>
      </c>
      <c r="AH80" s="50">
        <f t="shared" si="257"/>
        <v>80</v>
      </c>
      <c r="AI80" s="50" t="str">
        <f t="shared" si="258"/>
        <v>2</v>
      </c>
      <c r="AJ80" s="29">
        <f t="shared" si="59"/>
        <v>3</v>
      </c>
      <c r="AK80" s="28" t="str">
        <f t="shared" si="60"/>
        <v>2</v>
      </c>
      <c r="AL80" s="29">
        <f t="shared" si="61"/>
        <v>0</v>
      </c>
      <c r="AM80" s="28">
        <f t="shared" si="62"/>
        <v>0</v>
      </c>
      <c r="AN80" s="23" t="str">
        <f t="shared" si="63"/>
        <v>Zona de riesgo baja</v>
      </c>
      <c r="AO80" s="23" t="str">
        <f t="shared" si="64"/>
        <v>Asumir el riesgo</v>
      </c>
      <c r="AP80" s="49" t="s">
        <v>647</v>
      </c>
      <c r="AQ80" s="49" t="s">
        <v>336</v>
      </c>
      <c r="AR80" s="67" t="s">
        <v>195</v>
      </c>
      <c r="AS80" s="49"/>
      <c r="AT80" s="49" t="s">
        <v>197</v>
      </c>
    </row>
    <row r="81" spans="1:46" ht="77.25" customHeight="1">
      <c r="A81" s="49" t="s">
        <v>142</v>
      </c>
      <c r="B81" s="34"/>
      <c r="C81" s="49"/>
      <c r="D81" s="31" t="s">
        <v>18</v>
      </c>
      <c r="E81" s="49" t="s">
        <v>626</v>
      </c>
      <c r="F81" s="49" t="s">
        <v>627</v>
      </c>
      <c r="G81" s="31" t="s">
        <v>16</v>
      </c>
      <c r="H81" s="49" t="s">
        <v>628</v>
      </c>
      <c r="I81" s="49" t="s">
        <v>629</v>
      </c>
      <c r="J81" s="21" t="s">
        <v>17</v>
      </c>
      <c r="K81" s="22" t="s">
        <v>69</v>
      </c>
      <c r="L81" s="21" t="str">
        <f t="shared" si="224"/>
        <v>Moderado</v>
      </c>
      <c r="M81" s="21">
        <f t="shared" si="225"/>
        <v>3</v>
      </c>
      <c r="N81" s="23" t="s">
        <v>54</v>
      </c>
      <c r="O81" s="23" t="str">
        <f t="shared" si="226"/>
        <v>Improbable</v>
      </c>
      <c r="P81" s="23">
        <f t="shared" si="227"/>
        <v>2</v>
      </c>
      <c r="Q81" s="23">
        <f t="shared" si="228"/>
        <v>6</v>
      </c>
      <c r="R81" s="23" t="str">
        <f t="shared" si="229"/>
        <v>M</v>
      </c>
      <c r="S81" s="23" t="str">
        <f t="shared" si="230"/>
        <v>Zona de riesgo moderada</v>
      </c>
      <c r="T81" s="23" t="str">
        <f t="shared" si="231"/>
        <v>Zona de riesgo moderada</v>
      </c>
      <c r="U81" s="23" t="str">
        <f t="shared" si="232"/>
        <v>Reducir el riesgo</v>
      </c>
      <c r="V81" s="49" t="s">
        <v>636</v>
      </c>
      <c r="W81" s="21" t="s">
        <v>4</v>
      </c>
      <c r="X81" s="23" t="s">
        <v>110</v>
      </c>
      <c r="Y81" s="50">
        <f t="shared" si="259"/>
        <v>10</v>
      </c>
      <c r="Z81" s="23" t="s">
        <v>114</v>
      </c>
      <c r="AA81" s="50">
        <f t="shared" si="260"/>
        <v>0</v>
      </c>
      <c r="AB81" s="23" t="s">
        <v>117</v>
      </c>
      <c r="AC81" s="50">
        <f t="shared" si="261"/>
        <v>0</v>
      </c>
      <c r="AD81" s="23" t="s">
        <v>118</v>
      </c>
      <c r="AE81" s="50">
        <f t="shared" si="262"/>
        <v>20</v>
      </c>
      <c r="AF81" s="23" t="s">
        <v>121</v>
      </c>
      <c r="AG81" s="50">
        <f t="shared" si="263"/>
        <v>0</v>
      </c>
      <c r="AH81" s="50">
        <f t="shared" si="257"/>
        <v>30</v>
      </c>
      <c r="AI81" s="50" t="str">
        <f t="shared" si="258"/>
        <v>0</v>
      </c>
      <c r="AJ81" s="29">
        <f t="shared" ref="AJ81:AJ96" si="264">IF(W81="Impacto",(M81-AI81),M81)</f>
        <v>3</v>
      </c>
      <c r="AK81" s="28" t="str">
        <f t="shared" ref="AK81:AK103" si="265">IF(AH81&lt;50,"0",IF(AH81&gt;75,"2","1"))</f>
        <v>0</v>
      </c>
      <c r="AL81" s="29">
        <f t="shared" ref="AL81:AL100" si="266">IF(W81="Probabilidad",(P81-AK81),P81)</f>
        <v>2</v>
      </c>
      <c r="AM81" s="28">
        <f t="shared" ref="AM81:AM103" si="267">+AJ81*AL81</f>
        <v>6</v>
      </c>
      <c r="AN81" s="23" t="str">
        <f t="shared" ref="AN81:AN97" si="268">VLOOKUP(AM81,zonaevaluada1,2,FALSE)</f>
        <v>Zona de riesgo moderada</v>
      </c>
      <c r="AO81" s="23" t="str">
        <f t="shared" ref="AO81:AO97" si="269">VLOOKUP(AN81,nuevazona,2,FALSE)</f>
        <v>Reducir el riesgo</v>
      </c>
      <c r="AP81" s="49" t="s">
        <v>648</v>
      </c>
      <c r="AQ81" s="49" t="s">
        <v>649</v>
      </c>
      <c r="AR81" s="67">
        <v>43190</v>
      </c>
      <c r="AS81" s="49" t="s">
        <v>650</v>
      </c>
      <c r="AT81" s="49" t="s">
        <v>197</v>
      </c>
    </row>
    <row r="82" spans="1:46" ht="77.25" customHeight="1">
      <c r="A82" s="49" t="s">
        <v>139</v>
      </c>
      <c r="B82" s="62"/>
      <c r="C82" s="63"/>
      <c r="D82" s="31" t="s">
        <v>18</v>
      </c>
      <c r="E82" s="63" t="s">
        <v>651</v>
      </c>
      <c r="F82" s="66" t="s">
        <v>652</v>
      </c>
      <c r="G82" s="31" t="s">
        <v>16</v>
      </c>
      <c r="H82" s="63" t="s">
        <v>653</v>
      </c>
      <c r="I82" s="66" t="s">
        <v>654</v>
      </c>
      <c r="J82" s="21" t="s">
        <v>34</v>
      </c>
      <c r="K82" s="21" t="s">
        <v>84</v>
      </c>
      <c r="L82" s="21" t="str">
        <f t="shared" ref="L82:L83" si="270">VLOOKUP(K82,Impacto,2,FALSE)</f>
        <v>Menor</v>
      </c>
      <c r="M82" s="21">
        <f t="shared" ref="M82:M83" si="271">VLOOKUP(L82,Valor,2,FALSE)</f>
        <v>2</v>
      </c>
      <c r="N82" s="23" t="s">
        <v>55</v>
      </c>
      <c r="O82" s="23" t="str">
        <f t="shared" ref="O82:O83" si="272">VLOOKUP(N82,prob,2,FALSE)</f>
        <v>Raro</v>
      </c>
      <c r="P82" s="23">
        <f t="shared" ref="P82:P83" si="273">VLOOKUP(O82,val,2,FALSE)</f>
        <v>1</v>
      </c>
      <c r="Q82" s="23">
        <f t="shared" ref="Q82:Q83" si="274">+M82*P82</f>
        <v>2</v>
      </c>
      <c r="R82" s="23" t="str">
        <f t="shared" ref="R82:R83" si="275">VLOOKUP(Q82,valoracion,2,FALSE)</f>
        <v>B</v>
      </c>
      <c r="S82" s="23" t="str">
        <f t="shared" ref="S82:S83" si="276">VLOOKUP(R82,zona,2,FALSE)</f>
        <v>Zona de riesgo baja</v>
      </c>
      <c r="T82" s="23" t="str">
        <f t="shared" ref="T82:T83" si="277">+S82</f>
        <v>Zona de riesgo baja</v>
      </c>
      <c r="U82" s="23" t="str">
        <f t="shared" ref="U82:U83" si="278">VLOOKUP(T82,respuesta,2,FALSE)</f>
        <v>Asumir el riesgo</v>
      </c>
      <c r="V82" s="30"/>
      <c r="W82" s="21" t="s">
        <v>5</v>
      </c>
      <c r="X82" s="23"/>
      <c r="Y82" s="50" t="e">
        <f t="shared" si="259"/>
        <v>#N/A</v>
      </c>
      <c r="Z82" s="23"/>
      <c r="AA82" s="50" t="e">
        <f t="shared" si="260"/>
        <v>#N/A</v>
      </c>
      <c r="AB82" s="23"/>
      <c r="AC82" s="50" t="e">
        <f t="shared" si="261"/>
        <v>#N/A</v>
      </c>
      <c r="AD82" s="23"/>
      <c r="AE82" s="50" t="e">
        <f t="shared" si="262"/>
        <v>#N/A</v>
      </c>
      <c r="AF82" s="23"/>
      <c r="AG82" s="50" t="e">
        <f t="shared" si="263"/>
        <v>#N/A</v>
      </c>
      <c r="AH82" s="50" t="e">
        <f t="shared" si="257"/>
        <v>#N/A</v>
      </c>
      <c r="AI82" s="50" t="e">
        <f t="shared" si="258"/>
        <v>#N/A</v>
      </c>
      <c r="AJ82" s="29">
        <f t="shared" ref="AJ82:AJ83" si="279">IF(W82="Impacto",(M82-AI82),M82)</f>
        <v>2</v>
      </c>
      <c r="AK82" s="28" t="e">
        <f t="shared" ref="AK82:AK83" si="280">IF(AH82&lt;50,"0",IF(AH82&gt;75,"2","1"))</f>
        <v>#N/A</v>
      </c>
      <c r="AL82" s="29" t="e">
        <f t="shared" ref="AL82:AL83" si="281">IF(W82="Probabilidad",(P82-AK82),P82)</f>
        <v>#N/A</v>
      </c>
      <c r="AM82" s="28" t="e">
        <f t="shared" ref="AM82:AM83" si="282">+AJ82*AL82</f>
        <v>#N/A</v>
      </c>
      <c r="AN82" s="23" t="e">
        <f t="shared" ref="AN82:AN83" si="283">VLOOKUP(AM82,zonaevaluada1,2,FALSE)</f>
        <v>#N/A</v>
      </c>
      <c r="AO82" s="23" t="e">
        <f t="shared" ref="AO82:AO83" si="284">VLOOKUP(AN82,nuevazona,2,FALSE)</f>
        <v>#N/A</v>
      </c>
      <c r="AP82" s="30"/>
      <c r="AQ82" s="30"/>
      <c r="AR82" s="27"/>
      <c r="AS82" s="24"/>
      <c r="AT82" s="30"/>
    </row>
    <row r="83" spans="1:46" ht="77.25" customHeight="1">
      <c r="A83" s="49" t="s">
        <v>139</v>
      </c>
      <c r="B83" s="77"/>
      <c r="C83" s="76"/>
      <c r="D83" s="31" t="s">
        <v>18</v>
      </c>
      <c r="E83" s="76" t="s">
        <v>655</v>
      </c>
      <c r="F83" s="76" t="s">
        <v>656</v>
      </c>
      <c r="G83" s="31" t="s">
        <v>16</v>
      </c>
      <c r="H83" s="79" t="s">
        <v>657</v>
      </c>
      <c r="I83" s="79" t="s">
        <v>658</v>
      </c>
      <c r="J83" s="21" t="s">
        <v>17</v>
      </c>
      <c r="K83" s="22" t="s">
        <v>67</v>
      </c>
      <c r="L83" s="21" t="str">
        <f t="shared" si="270"/>
        <v>Menor</v>
      </c>
      <c r="M83" s="21">
        <f t="shared" si="271"/>
        <v>2</v>
      </c>
      <c r="N83" s="23" t="s">
        <v>55</v>
      </c>
      <c r="O83" s="23" t="str">
        <f t="shared" si="272"/>
        <v>Raro</v>
      </c>
      <c r="P83" s="23">
        <f t="shared" si="273"/>
        <v>1</v>
      </c>
      <c r="Q83" s="23">
        <f t="shared" si="274"/>
        <v>2</v>
      </c>
      <c r="R83" s="23" t="str">
        <f t="shared" si="275"/>
        <v>B</v>
      </c>
      <c r="S83" s="23" t="str">
        <f t="shared" si="276"/>
        <v>Zona de riesgo baja</v>
      </c>
      <c r="T83" s="23" t="str">
        <f t="shared" si="277"/>
        <v>Zona de riesgo baja</v>
      </c>
      <c r="U83" s="23" t="str">
        <f t="shared" si="278"/>
        <v>Asumir el riesgo</v>
      </c>
      <c r="V83" s="30"/>
      <c r="W83" s="21" t="s">
        <v>5</v>
      </c>
      <c r="X83" s="23"/>
      <c r="Y83" s="50" t="e">
        <f t="shared" si="259"/>
        <v>#N/A</v>
      </c>
      <c r="Z83" s="23"/>
      <c r="AA83" s="50" t="e">
        <f t="shared" si="260"/>
        <v>#N/A</v>
      </c>
      <c r="AB83" s="23"/>
      <c r="AC83" s="50" t="e">
        <f t="shared" si="261"/>
        <v>#N/A</v>
      </c>
      <c r="AD83" s="23"/>
      <c r="AE83" s="50" t="e">
        <f t="shared" si="262"/>
        <v>#N/A</v>
      </c>
      <c r="AF83" s="23"/>
      <c r="AG83" s="50" t="e">
        <f t="shared" si="263"/>
        <v>#N/A</v>
      </c>
      <c r="AH83" s="50" t="e">
        <f t="shared" si="257"/>
        <v>#N/A</v>
      </c>
      <c r="AI83" s="50" t="e">
        <f t="shared" si="258"/>
        <v>#N/A</v>
      </c>
      <c r="AJ83" s="29">
        <f t="shared" si="279"/>
        <v>2</v>
      </c>
      <c r="AK83" s="28" t="e">
        <f t="shared" si="280"/>
        <v>#N/A</v>
      </c>
      <c r="AL83" s="29" t="e">
        <f t="shared" si="281"/>
        <v>#N/A</v>
      </c>
      <c r="AM83" s="28" t="e">
        <f t="shared" si="282"/>
        <v>#N/A</v>
      </c>
      <c r="AN83" s="23" t="e">
        <f t="shared" si="283"/>
        <v>#N/A</v>
      </c>
      <c r="AO83" s="23" t="e">
        <f t="shared" si="284"/>
        <v>#N/A</v>
      </c>
      <c r="AP83" s="24"/>
      <c r="AQ83" s="30"/>
      <c r="AR83" s="27"/>
      <c r="AS83" s="24"/>
      <c r="AT83" s="30"/>
    </row>
    <row r="84" spans="1:46" ht="77.25" customHeight="1">
      <c r="A84" s="49" t="s">
        <v>139</v>
      </c>
      <c r="B84" s="77"/>
      <c r="C84" s="76" t="s">
        <v>659</v>
      </c>
      <c r="D84" s="31" t="s">
        <v>18</v>
      </c>
      <c r="E84" s="76" t="s">
        <v>660</v>
      </c>
      <c r="F84" s="76" t="s">
        <v>661</v>
      </c>
      <c r="G84" s="31" t="s">
        <v>16</v>
      </c>
      <c r="H84" s="79" t="s">
        <v>662</v>
      </c>
      <c r="I84" s="79" t="s">
        <v>663</v>
      </c>
      <c r="J84" s="21" t="s">
        <v>16</v>
      </c>
      <c r="K84" s="21" t="s">
        <v>75</v>
      </c>
      <c r="L84" s="21" t="str">
        <f t="shared" si="224"/>
        <v>Moderado</v>
      </c>
      <c r="M84" s="21">
        <f t="shared" si="225"/>
        <v>3</v>
      </c>
      <c r="N84" s="23" t="s">
        <v>55</v>
      </c>
      <c r="O84" s="23" t="str">
        <f t="shared" si="226"/>
        <v>Raro</v>
      </c>
      <c r="P84" s="23">
        <f t="shared" si="227"/>
        <v>1</v>
      </c>
      <c r="Q84" s="23">
        <f t="shared" si="228"/>
        <v>3</v>
      </c>
      <c r="R84" s="23" t="str">
        <f t="shared" si="229"/>
        <v>B</v>
      </c>
      <c r="S84" s="23" t="str">
        <f t="shared" si="230"/>
        <v>Zona de riesgo baja</v>
      </c>
      <c r="T84" s="23" t="str">
        <f t="shared" si="231"/>
        <v>Zona de riesgo baja</v>
      </c>
      <c r="U84" s="23" t="str">
        <f t="shared" si="232"/>
        <v>Asumir el riesgo</v>
      </c>
      <c r="V84" s="30"/>
      <c r="W84" s="21" t="s">
        <v>5</v>
      </c>
      <c r="X84" s="23"/>
      <c r="Y84" s="50" t="e">
        <f t="shared" si="259"/>
        <v>#N/A</v>
      </c>
      <c r="Z84" s="23"/>
      <c r="AA84" s="50" t="e">
        <f t="shared" si="260"/>
        <v>#N/A</v>
      </c>
      <c r="AB84" s="23"/>
      <c r="AC84" s="50" t="e">
        <f t="shared" si="261"/>
        <v>#N/A</v>
      </c>
      <c r="AD84" s="23"/>
      <c r="AE84" s="50" t="e">
        <f t="shared" si="262"/>
        <v>#N/A</v>
      </c>
      <c r="AF84" s="23"/>
      <c r="AG84" s="50" t="e">
        <f t="shared" si="263"/>
        <v>#N/A</v>
      </c>
      <c r="AH84" s="50" t="e">
        <f t="shared" si="257"/>
        <v>#N/A</v>
      </c>
      <c r="AI84" s="50" t="e">
        <f t="shared" si="258"/>
        <v>#N/A</v>
      </c>
      <c r="AJ84" s="29">
        <f t="shared" si="264"/>
        <v>3</v>
      </c>
      <c r="AK84" s="28" t="e">
        <f t="shared" si="265"/>
        <v>#N/A</v>
      </c>
      <c r="AL84" s="29" t="e">
        <f t="shared" si="266"/>
        <v>#N/A</v>
      </c>
      <c r="AM84" s="28" t="e">
        <f t="shared" si="267"/>
        <v>#N/A</v>
      </c>
      <c r="AN84" s="23" t="e">
        <f t="shared" si="268"/>
        <v>#N/A</v>
      </c>
      <c r="AO84" s="23" t="e">
        <f t="shared" si="269"/>
        <v>#N/A</v>
      </c>
      <c r="AP84" s="30"/>
      <c r="AQ84" s="30"/>
      <c r="AR84" s="27"/>
      <c r="AS84" s="24"/>
      <c r="AT84" s="30"/>
    </row>
    <row r="85" spans="1:46" ht="96.9" customHeight="1">
      <c r="A85" s="49" t="s">
        <v>139</v>
      </c>
      <c r="B85" s="77"/>
      <c r="C85" s="76"/>
      <c r="D85" s="31" t="s">
        <v>18</v>
      </c>
      <c r="E85" s="76" t="s">
        <v>664</v>
      </c>
      <c r="F85" s="76" t="s">
        <v>665</v>
      </c>
      <c r="G85" s="31" t="s">
        <v>16</v>
      </c>
      <c r="H85" s="79" t="s">
        <v>666</v>
      </c>
      <c r="I85" s="79" t="s">
        <v>667</v>
      </c>
      <c r="J85" s="21" t="s">
        <v>17</v>
      </c>
      <c r="K85" s="22" t="s">
        <v>70</v>
      </c>
      <c r="L85" s="21" t="str">
        <f t="shared" si="224"/>
        <v>Mayor</v>
      </c>
      <c r="M85" s="21">
        <f t="shared" si="225"/>
        <v>4</v>
      </c>
      <c r="N85" s="23" t="s">
        <v>55</v>
      </c>
      <c r="O85" s="23" t="str">
        <f t="shared" si="226"/>
        <v>Raro</v>
      </c>
      <c r="P85" s="23">
        <f t="shared" si="227"/>
        <v>1</v>
      </c>
      <c r="Q85" s="23">
        <f t="shared" si="228"/>
        <v>4</v>
      </c>
      <c r="R85" s="23" t="str">
        <f t="shared" si="229"/>
        <v>M</v>
      </c>
      <c r="S85" s="23" t="str">
        <f t="shared" si="230"/>
        <v>Zona de riesgo moderada</v>
      </c>
      <c r="T85" s="23" t="str">
        <f t="shared" si="231"/>
        <v>Zona de riesgo moderada</v>
      </c>
      <c r="U85" s="23" t="str">
        <f t="shared" si="232"/>
        <v>Reducir el riesgo</v>
      </c>
      <c r="V85" s="30"/>
      <c r="W85" s="21" t="s">
        <v>4</v>
      </c>
      <c r="X85" s="23"/>
      <c r="Y85" s="50" t="e">
        <f t="shared" si="259"/>
        <v>#N/A</v>
      </c>
      <c r="Z85" s="23"/>
      <c r="AA85" s="50" t="e">
        <f t="shared" si="260"/>
        <v>#N/A</v>
      </c>
      <c r="AB85" s="23"/>
      <c r="AC85" s="50" t="e">
        <f t="shared" si="261"/>
        <v>#N/A</v>
      </c>
      <c r="AD85" s="23"/>
      <c r="AE85" s="50" t="e">
        <f t="shared" si="262"/>
        <v>#N/A</v>
      </c>
      <c r="AF85" s="23"/>
      <c r="AG85" s="50" t="e">
        <f t="shared" si="263"/>
        <v>#N/A</v>
      </c>
      <c r="AH85" s="50" t="e">
        <f t="shared" si="257"/>
        <v>#N/A</v>
      </c>
      <c r="AI85" s="50" t="e">
        <f t="shared" si="258"/>
        <v>#N/A</v>
      </c>
      <c r="AJ85" s="29">
        <v>3</v>
      </c>
      <c r="AK85" s="28" t="e">
        <f t="shared" si="265"/>
        <v>#N/A</v>
      </c>
      <c r="AL85" s="29">
        <f t="shared" si="266"/>
        <v>1</v>
      </c>
      <c r="AM85" s="28">
        <f t="shared" si="267"/>
        <v>3</v>
      </c>
      <c r="AN85" s="23" t="str">
        <f t="shared" si="268"/>
        <v>Zona de riesgo baja</v>
      </c>
      <c r="AO85" s="23" t="str">
        <f t="shared" si="269"/>
        <v>Asumir el riesgo</v>
      </c>
      <c r="AP85" s="30"/>
      <c r="AQ85" s="30"/>
      <c r="AR85" s="27"/>
      <c r="AS85" s="24"/>
      <c r="AT85" s="30"/>
    </row>
    <row r="86" spans="1:46" ht="77.25" customHeight="1">
      <c r="A86" s="49" t="s">
        <v>139</v>
      </c>
      <c r="B86" s="77"/>
      <c r="C86" s="76"/>
      <c r="D86" s="31" t="s">
        <v>18</v>
      </c>
      <c r="E86" s="76" t="s">
        <v>668</v>
      </c>
      <c r="F86" s="76" t="s">
        <v>669</v>
      </c>
      <c r="G86" s="31" t="s">
        <v>16</v>
      </c>
      <c r="H86" s="79" t="s">
        <v>670</v>
      </c>
      <c r="I86" s="79" t="s">
        <v>671</v>
      </c>
      <c r="J86" s="21" t="s">
        <v>16</v>
      </c>
      <c r="K86" s="21" t="s">
        <v>74</v>
      </c>
      <c r="L86" s="21" t="str">
        <f t="shared" si="224"/>
        <v>Menor</v>
      </c>
      <c r="M86" s="21">
        <f t="shared" si="225"/>
        <v>2</v>
      </c>
      <c r="N86" s="23" t="s">
        <v>55</v>
      </c>
      <c r="O86" s="23" t="str">
        <f t="shared" si="226"/>
        <v>Raro</v>
      </c>
      <c r="P86" s="23">
        <f t="shared" si="227"/>
        <v>1</v>
      </c>
      <c r="Q86" s="23">
        <f t="shared" si="228"/>
        <v>2</v>
      </c>
      <c r="R86" s="23" t="str">
        <f t="shared" si="229"/>
        <v>B</v>
      </c>
      <c r="S86" s="23" t="str">
        <f t="shared" si="230"/>
        <v>Zona de riesgo baja</v>
      </c>
      <c r="T86" s="23" t="str">
        <f t="shared" si="231"/>
        <v>Zona de riesgo baja</v>
      </c>
      <c r="U86" s="23" t="str">
        <f t="shared" si="232"/>
        <v>Asumir el riesgo</v>
      </c>
      <c r="V86" s="30"/>
      <c r="W86" s="21" t="s">
        <v>5</v>
      </c>
      <c r="X86" s="23"/>
      <c r="Y86" s="50" t="e">
        <f t="shared" si="259"/>
        <v>#N/A</v>
      </c>
      <c r="Z86" s="23"/>
      <c r="AA86" s="50" t="e">
        <f t="shared" si="260"/>
        <v>#N/A</v>
      </c>
      <c r="AB86" s="23"/>
      <c r="AC86" s="50" t="e">
        <f t="shared" si="261"/>
        <v>#N/A</v>
      </c>
      <c r="AD86" s="23"/>
      <c r="AE86" s="50" t="e">
        <f t="shared" si="262"/>
        <v>#N/A</v>
      </c>
      <c r="AF86" s="23"/>
      <c r="AG86" s="50" t="e">
        <f t="shared" si="263"/>
        <v>#N/A</v>
      </c>
      <c r="AH86" s="50" t="e">
        <f t="shared" si="257"/>
        <v>#N/A</v>
      </c>
      <c r="AI86" s="50" t="e">
        <f t="shared" si="258"/>
        <v>#N/A</v>
      </c>
      <c r="AJ86" s="29">
        <f t="shared" si="264"/>
        <v>2</v>
      </c>
      <c r="AK86" s="28" t="e">
        <f t="shared" si="265"/>
        <v>#N/A</v>
      </c>
      <c r="AL86" s="29" t="e">
        <f t="shared" si="266"/>
        <v>#N/A</v>
      </c>
      <c r="AM86" s="28" t="e">
        <f t="shared" si="267"/>
        <v>#N/A</v>
      </c>
      <c r="AN86" s="23" t="e">
        <f t="shared" si="268"/>
        <v>#N/A</v>
      </c>
      <c r="AO86" s="23" t="e">
        <f t="shared" si="269"/>
        <v>#N/A</v>
      </c>
      <c r="AP86" s="30"/>
      <c r="AQ86" s="30"/>
      <c r="AR86" s="27"/>
      <c r="AS86" s="24"/>
      <c r="AT86" s="30"/>
    </row>
    <row r="87" spans="1:46" ht="77.25" customHeight="1">
      <c r="A87" s="49" t="s">
        <v>137</v>
      </c>
      <c r="B87" s="77"/>
      <c r="C87" s="76"/>
      <c r="D87" s="31" t="s">
        <v>18</v>
      </c>
      <c r="E87" s="76" t="s">
        <v>672</v>
      </c>
      <c r="F87" s="76" t="s">
        <v>673</v>
      </c>
      <c r="G87" s="31" t="s">
        <v>16</v>
      </c>
      <c r="H87" s="76" t="s">
        <v>674</v>
      </c>
      <c r="I87" s="76" t="s">
        <v>554</v>
      </c>
      <c r="J87" s="21" t="s">
        <v>16</v>
      </c>
      <c r="K87" s="22" t="s">
        <v>73</v>
      </c>
      <c r="L87" s="21" t="str">
        <f t="shared" si="224"/>
        <v>Insignificante</v>
      </c>
      <c r="M87" s="21">
        <f t="shared" si="225"/>
        <v>1</v>
      </c>
      <c r="N87" s="23" t="s">
        <v>55</v>
      </c>
      <c r="O87" s="23" t="str">
        <f t="shared" si="226"/>
        <v>Raro</v>
      </c>
      <c r="P87" s="23">
        <f t="shared" si="227"/>
        <v>1</v>
      </c>
      <c r="Q87" s="23">
        <f t="shared" si="228"/>
        <v>1</v>
      </c>
      <c r="R87" s="23" t="str">
        <f t="shared" si="229"/>
        <v>B</v>
      </c>
      <c r="S87" s="23" t="str">
        <f t="shared" si="230"/>
        <v>Zona de riesgo baja</v>
      </c>
      <c r="T87" s="23" t="str">
        <f t="shared" si="231"/>
        <v>Zona de riesgo baja</v>
      </c>
      <c r="U87" s="23" t="str">
        <f t="shared" si="232"/>
        <v>Asumir el riesgo</v>
      </c>
      <c r="V87" s="30"/>
      <c r="W87" s="21" t="s">
        <v>5</v>
      </c>
      <c r="X87" s="23"/>
      <c r="Y87" s="50" t="e">
        <f t="shared" si="259"/>
        <v>#N/A</v>
      </c>
      <c r="Z87" s="23"/>
      <c r="AA87" s="50" t="e">
        <f t="shared" si="260"/>
        <v>#N/A</v>
      </c>
      <c r="AB87" s="23"/>
      <c r="AC87" s="50" t="e">
        <f t="shared" si="261"/>
        <v>#N/A</v>
      </c>
      <c r="AD87" s="23"/>
      <c r="AE87" s="50" t="e">
        <f t="shared" si="262"/>
        <v>#N/A</v>
      </c>
      <c r="AF87" s="23"/>
      <c r="AG87" s="50" t="e">
        <f t="shared" si="263"/>
        <v>#N/A</v>
      </c>
      <c r="AH87" s="50" t="e">
        <f t="shared" si="257"/>
        <v>#N/A</v>
      </c>
      <c r="AI87" s="50" t="e">
        <f t="shared" si="258"/>
        <v>#N/A</v>
      </c>
      <c r="AJ87" s="29">
        <f t="shared" si="264"/>
        <v>1</v>
      </c>
      <c r="AK87" s="28" t="e">
        <f t="shared" si="265"/>
        <v>#N/A</v>
      </c>
      <c r="AL87" s="29" t="e">
        <f t="shared" si="266"/>
        <v>#N/A</v>
      </c>
      <c r="AM87" s="28" t="e">
        <f t="shared" si="267"/>
        <v>#N/A</v>
      </c>
      <c r="AN87" s="23" t="e">
        <f t="shared" si="268"/>
        <v>#N/A</v>
      </c>
      <c r="AO87" s="23" t="e">
        <f t="shared" si="269"/>
        <v>#N/A</v>
      </c>
      <c r="AP87" s="30"/>
      <c r="AQ87" s="30"/>
      <c r="AR87" s="27"/>
      <c r="AS87" s="24"/>
      <c r="AT87" s="30"/>
    </row>
    <row r="88" spans="1:46" ht="77.25" customHeight="1">
      <c r="A88" s="49" t="s">
        <v>137</v>
      </c>
      <c r="B88" s="77"/>
      <c r="C88" s="78"/>
      <c r="D88" s="31" t="s">
        <v>18</v>
      </c>
      <c r="E88" s="76" t="s">
        <v>675</v>
      </c>
      <c r="F88" s="76" t="s">
        <v>676</v>
      </c>
      <c r="G88" s="31" t="s">
        <v>16</v>
      </c>
      <c r="H88" s="76" t="s">
        <v>677</v>
      </c>
      <c r="I88" s="76" t="s">
        <v>554</v>
      </c>
      <c r="J88" s="21" t="s">
        <v>16</v>
      </c>
      <c r="K88" s="22" t="s">
        <v>73</v>
      </c>
      <c r="L88" s="21" t="str">
        <f t="shared" si="224"/>
        <v>Insignificante</v>
      </c>
      <c r="M88" s="21">
        <f t="shared" si="225"/>
        <v>1</v>
      </c>
      <c r="N88" s="23" t="s">
        <v>57</v>
      </c>
      <c r="O88" s="23" t="str">
        <f t="shared" si="226"/>
        <v>Probable</v>
      </c>
      <c r="P88" s="23">
        <f t="shared" si="227"/>
        <v>4</v>
      </c>
      <c r="Q88" s="23">
        <f t="shared" si="228"/>
        <v>4</v>
      </c>
      <c r="R88" s="23" t="str">
        <f t="shared" si="229"/>
        <v>M</v>
      </c>
      <c r="S88" s="23" t="str">
        <f t="shared" si="230"/>
        <v>Zona de riesgo moderada</v>
      </c>
      <c r="T88" s="23" t="str">
        <f t="shared" si="231"/>
        <v>Zona de riesgo moderada</v>
      </c>
      <c r="U88" s="23" t="str">
        <f t="shared" si="232"/>
        <v>Reducir el riesgo</v>
      </c>
      <c r="V88" s="30"/>
      <c r="W88" s="21" t="s">
        <v>5</v>
      </c>
      <c r="X88" s="23"/>
      <c r="Y88" s="50" t="e">
        <f t="shared" si="259"/>
        <v>#N/A</v>
      </c>
      <c r="Z88" s="23"/>
      <c r="AA88" s="50" t="e">
        <f t="shared" si="260"/>
        <v>#N/A</v>
      </c>
      <c r="AB88" s="23"/>
      <c r="AC88" s="50" t="e">
        <f t="shared" si="261"/>
        <v>#N/A</v>
      </c>
      <c r="AD88" s="23"/>
      <c r="AE88" s="50" t="e">
        <f t="shared" si="262"/>
        <v>#N/A</v>
      </c>
      <c r="AF88" s="23"/>
      <c r="AG88" s="50" t="e">
        <f t="shared" si="263"/>
        <v>#N/A</v>
      </c>
      <c r="AH88" s="50" t="e">
        <f t="shared" si="257"/>
        <v>#N/A</v>
      </c>
      <c r="AI88" s="50" t="e">
        <f t="shared" si="258"/>
        <v>#N/A</v>
      </c>
      <c r="AJ88" s="29">
        <f t="shared" si="264"/>
        <v>1</v>
      </c>
      <c r="AK88" s="28" t="e">
        <f t="shared" si="265"/>
        <v>#N/A</v>
      </c>
      <c r="AL88" s="29">
        <v>3</v>
      </c>
      <c r="AM88" s="28">
        <f t="shared" si="267"/>
        <v>3</v>
      </c>
      <c r="AN88" s="23" t="str">
        <f t="shared" si="268"/>
        <v>Zona de riesgo baja</v>
      </c>
      <c r="AO88" s="23" t="str">
        <f t="shared" si="269"/>
        <v>Asumir el riesgo</v>
      </c>
      <c r="AP88" s="30"/>
      <c r="AQ88" s="30"/>
      <c r="AR88" s="27"/>
      <c r="AS88" s="24"/>
      <c r="AT88" s="30"/>
    </row>
    <row r="89" spans="1:46" ht="77.25" customHeight="1">
      <c r="A89" s="49" t="s">
        <v>137</v>
      </c>
      <c r="B89" s="77"/>
      <c r="C89" s="78"/>
      <c r="D89" s="31" t="s">
        <v>18</v>
      </c>
      <c r="E89" s="76" t="s">
        <v>678</v>
      </c>
      <c r="F89" s="76" t="s">
        <v>679</v>
      </c>
      <c r="G89" s="31" t="s">
        <v>16</v>
      </c>
      <c r="H89" s="76" t="s">
        <v>680</v>
      </c>
      <c r="I89" s="76" t="s">
        <v>681</v>
      </c>
      <c r="J89" s="21" t="s">
        <v>34</v>
      </c>
      <c r="K89" s="21" t="s">
        <v>85</v>
      </c>
      <c r="L89" s="21" t="str">
        <f t="shared" si="224"/>
        <v>Moderado</v>
      </c>
      <c r="M89" s="21">
        <f t="shared" si="225"/>
        <v>3</v>
      </c>
      <c r="N89" s="23" t="s">
        <v>57</v>
      </c>
      <c r="O89" s="23" t="str">
        <f t="shared" si="226"/>
        <v>Probable</v>
      </c>
      <c r="P89" s="23">
        <f t="shared" si="227"/>
        <v>4</v>
      </c>
      <c r="Q89" s="23">
        <f t="shared" si="228"/>
        <v>12</v>
      </c>
      <c r="R89" s="23" t="str">
        <f t="shared" si="229"/>
        <v>A</v>
      </c>
      <c r="S89" s="23" t="str">
        <f t="shared" si="230"/>
        <v>Zona de riesgo alta</v>
      </c>
      <c r="T89" s="23" t="str">
        <f t="shared" si="231"/>
        <v>Zona de riesgo alta</v>
      </c>
      <c r="U89" s="23" t="str">
        <f t="shared" si="232"/>
        <v>Compartir o transferir el riesgo</v>
      </c>
      <c r="V89" s="30"/>
      <c r="W89" s="21" t="s">
        <v>5</v>
      </c>
      <c r="X89" s="23" t="s">
        <v>111</v>
      </c>
      <c r="Y89" s="50">
        <f t="shared" si="259"/>
        <v>20</v>
      </c>
      <c r="Z89" s="23"/>
      <c r="AA89" s="50" t="e">
        <f t="shared" si="260"/>
        <v>#N/A</v>
      </c>
      <c r="AB89" s="23"/>
      <c r="AC89" s="50" t="e">
        <f t="shared" si="261"/>
        <v>#N/A</v>
      </c>
      <c r="AD89" s="23"/>
      <c r="AE89" s="50" t="e">
        <f t="shared" si="262"/>
        <v>#N/A</v>
      </c>
      <c r="AF89" s="23"/>
      <c r="AG89" s="50" t="e">
        <f t="shared" si="263"/>
        <v>#N/A</v>
      </c>
      <c r="AH89" s="50" t="e">
        <f t="shared" si="257"/>
        <v>#N/A</v>
      </c>
      <c r="AI89" s="50" t="e">
        <f t="shared" si="258"/>
        <v>#N/A</v>
      </c>
      <c r="AJ89" s="29">
        <f t="shared" si="264"/>
        <v>3</v>
      </c>
      <c r="AK89" s="28" t="e">
        <f t="shared" si="265"/>
        <v>#N/A</v>
      </c>
      <c r="AL89" s="29">
        <v>2</v>
      </c>
      <c r="AM89" s="28">
        <f t="shared" si="267"/>
        <v>6</v>
      </c>
      <c r="AN89" s="23" t="str">
        <f t="shared" si="268"/>
        <v>Zona de riesgo moderada</v>
      </c>
      <c r="AO89" s="23" t="str">
        <f t="shared" si="269"/>
        <v>Reducir el riesgo</v>
      </c>
      <c r="AP89" s="30"/>
      <c r="AQ89" s="30"/>
      <c r="AR89" s="27"/>
      <c r="AS89" s="24"/>
      <c r="AT89" s="30"/>
    </row>
    <row r="90" spans="1:46" ht="77.25" customHeight="1">
      <c r="A90" s="49" t="s">
        <v>137</v>
      </c>
      <c r="B90" s="77"/>
      <c r="C90" s="78"/>
      <c r="D90" s="31" t="s">
        <v>18</v>
      </c>
      <c r="E90" s="76" t="s">
        <v>682</v>
      </c>
      <c r="F90" s="76" t="s">
        <v>683</v>
      </c>
      <c r="G90" s="31" t="s">
        <v>16</v>
      </c>
      <c r="H90" s="76" t="s">
        <v>684</v>
      </c>
      <c r="I90" s="76" t="s">
        <v>685</v>
      </c>
      <c r="J90" s="23" t="s">
        <v>16</v>
      </c>
      <c r="K90" s="32" t="s">
        <v>73</v>
      </c>
      <c r="L90" s="21" t="str">
        <f t="shared" si="224"/>
        <v>Insignificante</v>
      </c>
      <c r="M90" s="21">
        <f t="shared" si="225"/>
        <v>1</v>
      </c>
      <c r="N90" s="23" t="s">
        <v>55</v>
      </c>
      <c r="O90" s="23" t="str">
        <f t="shared" si="226"/>
        <v>Raro</v>
      </c>
      <c r="P90" s="23">
        <f t="shared" si="227"/>
        <v>1</v>
      </c>
      <c r="Q90" s="23">
        <f t="shared" si="228"/>
        <v>1</v>
      </c>
      <c r="R90" s="23" t="str">
        <f t="shared" si="229"/>
        <v>B</v>
      </c>
      <c r="S90" s="23" t="str">
        <f t="shared" si="230"/>
        <v>Zona de riesgo baja</v>
      </c>
      <c r="T90" s="23" t="str">
        <f t="shared" si="231"/>
        <v>Zona de riesgo baja</v>
      </c>
      <c r="U90" s="23" t="str">
        <f t="shared" si="232"/>
        <v>Asumir el riesgo</v>
      </c>
      <c r="V90" s="30"/>
      <c r="W90" s="23" t="s">
        <v>5</v>
      </c>
      <c r="X90" s="23"/>
      <c r="Y90" s="50" t="e">
        <f t="shared" si="259"/>
        <v>#N/A</v>
      </c>
      <c r="Z90" s="23"/>
      <c r="AA90" s="50" t="e">
        <f t="shared" si="260"/>
        <v>#N/A</v>
      </c>
      <c r="AB90" s="23"/>
      <c r="AC90" s="50" t="e">
        <f t="shared" si="261"/>
        <v>#N/A</v>
      </c>
      <c r="AD90" s="23"/>
      <c r="AE90" s="50" t="e">
        <f t="shared" si="262"/>
        <v>#N/A</v>
      </c>
      <c r="AF90" s="23"/>
      <c r="AG90" s="50" t="e">
        <f t="shared" si="263"/>
        <v>#N/A</v>
      </c>
      <c r="AH90" s="50" t="e">
        <f t="shared" si="257"/>
        <v>#N/A</v>
      </c>
      <c r="AI90" s="50" t="e">
        <f t="shared" si="258"/>
        <v>#N/A</v>
      </c>
      <c r="AJ90" s="29">
        <f t="shared" si="264"/>
        <v>1</v>
      </c>
      <c r="AK90" s="28" t="e">
        <f t="shared" si="265"/>
        <v>#N/A</v>
      </c>
      <c r="AL90" s="29" t="e">
        <f t="shared" si="266"/>
        <v>#N/A</v>
      </c>
      <c r="AM90" s="28" t="e">
        <f t="shared" si="267"/>
        <v>#N/A</v>
      </c>
      <c r="AN90" s="23" t="e">
        <f t="shared" si="268"/>
        <v>#N/A</v>
      </c>
      <c r="AO90" s="23" t="e">
        <f t="shared" si="269"/>
        <v>#N/A</v>
      </c>
      <c r="AP90" s="30"/>
      <c r="AQ90" s="30"/>
      <c r="AR90" s="27"/>
      <c r="AS90" s="24"/>
      <c r="AT90" s="30"/>
    </row>
    <row r="91" spans="1:46" ht="77.25" customHeight="1">
      <c r="A91" s="49" t="s">
        <v>137</v>
      </c>
      <c r="B91" s="77"/>
      <c r="C91" s="78" t="s">
        <v>686</v>
      </c>
      <c r="D91" s="31" t="s">
        <v>18</v>
      </c>
      <c r="E91" s="76" t="s">
        <v>687</v>
      </c>
      <c r="F91" s="76" t="s">
        <v>688</v>
      </c>
      <c r="G91" s="31" t="s">
        <v>16</v>
      </c>
      <c r="H91" s="76" t="s">
        <v>689</v>
      </c>
      <c r="I91" s="76" t="s">
        <v>690</v>
      </c>
      <c r="J91" s="23" t="s">
        <v>16</v>
      </c>
      <c r="K91" s="23" t="s">
        <v>76</v>
      </c>
      <c r="L91" s="21" t="str">
        <f t="shared" si="224"/>
        <v>Mayor</v>
      </c>
      <c r="M91" s="21">
        <f t="shared" si="225"/>
        <v>4</v>
      </c>
      <c r="N91" s="23" t="s">
        <v>55</v>
      </c>
      <c r="O91" s="23" t="str">
        <f t="shared" si="226"/>
        <v>Raro</v>
      </c>
      <c r="P91" s="23">
        <f t="shared" si="227"/>
        <v>1</v>
      </c>
      <c r="Q91" s="23">
        <f t="shared" si="228"/>
        <v>4</v>
      </c>
      <c r="R91" s="23" t="str">
        <f t="shared" si="229"/>
        <v>M</v>
      </c>
      <c r="S91" s="23" t="str">
        <f t="shared" si="230"/>
        <v>Zona de riesgo moderada</v>
      </c>
      <c r="T91" s="23" t="str">
        <f t="shared" si="231"/>
        <v>Zona de riesgo moderada</v>
      </c>
      <c r="U91" s="23" t="str">
        <f t="shared" si="232"/>
        <v>Reducir el riesgo</v>
      </c>
      <c r="V91" s="30"/>
      <c r="W91" s="23" t="s">
        <v>4</v>
      </c>
      <c r="X91" s="23"/>
      <c r="Y91" s="50" t="e">
        <f t="shared" si="259"/>
        <v>#N/A</v>
      </c>
      <c r="Z91" s="23"/>
      <c r="AA91" s="50" t="e">
        <f t="shared" si="260"/>
        <v>#N/A</v>
      </c>
      <c r="AB91" s="23"/>
      <c r="AC91" s="50" t="e">
        <f t="shared" si="261"/>
        <v>#N/A</v>
      </c>
      <c r="AD91" s="23"/>
      <c r="AE91" s="50" t="e">
        <f t="shared" si="262"/>
        <v>#N/A</v>
      </c>
      <c r="AF91" s="23"/>
      <c r="AG91" s="50" t="e">
        <f t="shared" si="263"/>
        <v>#N/A</v>
      </c>
      <c r="AH91" s="50" t="e">
        <f t="shared" si="257"/>
        <v>#N/A</v>
      </c>
      <c r="AI91" s="50" t="e">
        <f t="shared" si="258"/>
        <v>#N/A</v>
      </c>
      <c r="AJ91" s="29">
        <v>2</v>
      </c>
      <c r="AK91" s="28" t="e">
        <f t="shared" si="265"/>
        <v>#N/A</v>
      </c>
      <c r="AL91" s="29">
        <f t="shared" si="266"/>
        <v>1</v>
      </c>
      <c r="AM91" s="28">
        <f t="shared" si="267"/>
        <v>2</v>
      </c>
      <c r="AN91" s="23" t="str">
        <f t="shared" si="268"/>
        <v>Zona de riesgo baja</v>
      </c>
      <c r="AO91" s="23" t="str">
        <f t="shared" si="269"/>
        <v>Asumir el riesgo</v>
      </c>
      <c r="AP91" s="30"/>
      <c r="AQ91" s="30"/>
      <c r="AR91" s="27"/>
      <c r="AS91" s="24"/>
      <c r="AT91" s="30"/>
    </row>
    <row r="92" spans="1:46" ht="77.25" customHeight="1">
      <c r="A92" s="49" t="s">
        <v>130</v>
      </c>
      <c r="B92" s="77"/>
      <c r="C92" s="78"/>
      <c r="D92" s="31" t="s">
        <v>18</v>
      </c>
      <c r="E92" s="76" t="s">
        <v>691</v>
      </c>
      <c r="F92" s="76" t="s">
        <v>779</v>
      </c>
      <c r="G92" s="31" t="s">
        <v>16</v>
      </c>
      <c r="H92" s="76" t="s">
        <v>692</v>
      </c>
      <c r="I92" s="76" t="s">
        <v>693</v>
      </c>
      <c r="J92" s="33" t="s">
        <v>17</v>
      </c>
      <c r="K92" s="32" t="s">
        <v>70</v>
      </c>
      <c r="L92" s="21" t="str">
        <f t="shared" si="224"/>
        <v>Mayor</v>
      </c>
      <c r="M92" s="21">
        <f t="shared" si="225"/>
        <v>4</v>
      </c>
      <c r="N92" s="23" t="s">
        <v>55</v>
      </c>
      <c r="O92" s="23" t="str">
        <f t="shared" si="226"/>
        <v>Raro</v>
      </c>
      <c r="P92" s="23">
        <f t="shared" si="227"/>
        <v>1</v>
      </c>
      <c r="Q92" s="23">
        <f t="shared" si="228"/>
        <v>4</v>
      </c>
      <c r="R92" s="23" t="str">
        <f t="shared" si="229"/>
        <v>M</v>
      </c>
      <c r="S92" s="23" t="str">
        <f t="shared" si="230"/>
        <v>Zona de riesgo moderada</v>
      </c>
      <c r="T92" s="23" t="str">
        <f t="shared" si="231"/>
        <v>Zona de riesgo moderada</v>
      </c>
      <c r="U92" s="23" t="str">
        <f t="shared" si="232"/>
        <v>Reducir el riesgo</v>
      </c>
      <c r="V92" s="30" t="s">
        <v>780</v>
      </c>
      <c r="W92" s="23" t="s">
        <v>5</v>
      </c>
      <c r="X92" s="23" t="s">
        <v>110</v>
      </c>
      <c r="Y92" s="50">
        <f t="shared" si="259"/>
        <v>10</v>
      </c>
      <c r="Z92" s="23" t="s">
        <v>114</v>
      </c>
      <c r="AA92" s="50">
        <f t="shared" si="260"/>
        <v>0</v>
      </c>
      <c r="AB92" s="23" t="s">
        <v>117</v>
      </c>
      <c r="AC92" s="50">
        <f t="shared" si="261"/>
        <v>0</v>
      </c>
      <c r="AD92" s="23" t="s">
        <v>118</v>
      </c>
      <c r="AE92" s="50">
        <f t="shared" si="262"/>
        <v>20</v>
      </c>
      <c r="AF92" s="23" t="s">
        <v>121</v>
      </c>
      <c r="AG92" s="50">
        <f t="shared" si="263"/>
        <v>0</v>
      </c>
      <c r="AH92" s="50">
        <f t="shared" si="257"/>
        <v>30</v>
      </c>
      <c r="AI92" s="50" t="str">
        <f t="shared" si="258"/>
        <v>0</v>
      </c>
      <c r="AJ92" s="29">
        <v>2</v>
      </c>
      <c r="AK92" s="28" t="str">
        <f t="shared" si="265"/>
        <v>0</v>
      </c>
      <c r="AL92" s="29">
        <f t="shared" si="266"/>
        <v>1</v>
      </c>
      <c r="AM92" s="28">
        <f t="shared" si="267"/>
        <v>2</v>
      </c>
      <c r="AN92" s="23" t="str">
        <f t="shared" si="268"/>
        <v>Zona de riesgo baja</v>
      </c>
      <c r="AO92" s="23" t="str">
        <f t="shared" si="269"/>
        <v>Asumir el riesgo</v>
      </c>
      <c r="AP92" s="30" t="s">
        <v>781</v>
      </c>
      <c r="AQ92" s="30" t="s">
        <v>751</v>
      </c>
      <c r="AR92" s="93">
        <v>43312</v>
      </c>
      <c r="AS92" s="30" t="s">
        <v>782</v>
      </c>
      <c r="AT92" s="30" t="s">
        <v>293</v>
      </c>
    </row>
    <row r="93" spans="1:46" ht="77.25" customHeight="1">
      <c r="A93" s="49" t="s">
        <v>130</v>
      </c>
      <c r="B93" s="77"/>
      <c r="C93" s="76"/>
      <c r="D93" s="31" t="s">
        <v>23</v>
      </c>
      <c r="E93" s="76" t="s">
        <v>694</v>
      </c>
      <c r="F93" s="79" t="s">
        <v>695</v>
      </c>
      <c r="G93" s="31" t="s">
        <v>16</v>
      </c>
      <c r="H93" s="79" t="s">
        <v>696</v>
      </c>
      <c r="I93" s="79" t="s">
        <v>783</v>
      </c>
      <c r="J93" s="23" t="s">
        <v>16</v>
      </c>
      <c r="K93" s="32" t="s">
        <v>77</v>
      </c>
      <c r="L93" s="21" t="str">
        <f t="shared" si="224"/>
        <v>Catastrófico</v>
      </c>
      <c r="M93" s="21">
        <f t="shared" si="225"/>
        <v>5</v>
      </c>
      <c r="N93" s="23" t="s">
        <v>55</v>
      </c>
      <c r="O93" s="23" t="str">
        <f t="shared" si="226"/>
        <v>Raro</v>
      </c>
      <c r="P93" s="23">
        <f t="shared" si="227"/>
        <v>1</v>
      </c>
      <c r="Q93" s="23">
        <f t="shared" si="228"/>
        <v>5</v>
      </c>
      <c r="R93" s="23" t="str">
        <f t="shared" si="229"/>
        <v>A</v>
      </c>
      <c r="S93" s="23" t="str">
        <f t="shared" si="230"/>
        <v>Zona de riesgo alta</v>
      </c>
      <c r="T93" s="23" t="str">
        <f t="shared" si="231"/>
        <v>Zona de riesgo alta</v>
      </c>
      <c r="U93" s="23" t="str">
        <f t="shared" si="232"/>
        <v>Compartir o transferir el riesgo</v>
      </c>
      <c r="V93" s="30" t="s">
        <v>784</v>
      </c>
      <c r="W93" s="23" t="s">
        <v>5</v>
      </c>
      <c r="X93" s="23" t="s">
        <v>111</v>
      </c>
      <c r="Y93" s="50">
        <f t="shared" si="259"/>
        <v>20</v>
      </c>
      <c r="Z93" s="23" t="s">
        <v>113</v>
      </c>
      <c r="AA93" s="50">
        <f t="shared" si="260"/>
        <v>20</v>
      </c>
      <c r="AB93" s="23" t="s">
        <v>115</v>
      </c>
      <c r="AC93" s="50">
        <f t="shared" si="261"/>
        <v>20</v>
      </c>
      <c r="AD93" s="23" t="s">
        <v>118</v>
      </c>
      <c r="AE93" s="50">
        <f t="shared" si="262"/>
        <v>20</v>
      </c>
      <c r="AF93" s="23" t="s">
        <v>121</v>
      </c>
      <c r="AG93" s="50">
        <f t="shared" si="263"/>
        <v>0</v>
      </c>
      <c r="AH93" s="50">
        <f t="shared" si="257"/>
        <v>80</v>
      </c>
      <c r="AI93" s="50" t="str">
        <f t="shared" si="258"/>
        <v>2</v>
      </c>
      <c r="AJ93" s="29">
        <f t="shared" si="264"/>
        <v>5</v>
      </c>
      <c r="AK93" s="28" t="str">
        <f t="shared" si="265"/>
        <v>2</v>
      </c>
      <c r="AL93" s="29">
        <f t="shared" si="266"/>
        <v>-1</v>
      </c>
      <c r="AM93" s="28">
        <f t="shared" si="267"/>
        <v>-5</v>
      </c>
      <c r="AN93" s="23" t="e">
        <f t="shared" si="268"/>
        <v>#N/A</v>
      </c>
      <c r="AO93" s="23" t="e">
        <f t="shared" si="269"/>
        <v>#N/A</v>
      </c>
      <c r="AP93" s="30" t="s">
        <v>785</v>
      </c>
      <c r="AQ93" s="30" t="s">
        <v>242</v>
      </c>
      <c r="AR93" s="93">
        <v>43343</v>
      </c>
      <c r="AS93" s="30" t="s">
        <v>786</v>
      </c>
      <c r="AT93" s="30" t="s">
        <v>293</v>
      </c>
    </row>
    <row r="94" spans="1:46" ht="77.25" customHeight="1">
      <c r="A94" s="49" t="s">
        <v>130</v>
      </c>
      <c r="B94" s="77"/>
      <c r="C94" s="76"/>
      <c r="D94" s="31" t="s">
        <v>23</v>
      </c>
      <c r="E94" s="76" t="s">
        <v>787</v>
      </c>
      <c r="F94" s="79" t="s">
        <v>788</v>
      </c>
      <c r="G94" s="31" t="s">
        <v>16</v>
      </c>
      <c r="H94" s="79" t="s">
        <v>789</v>
      </c>
      <c r="I94" s="79" t="s">
        <v>790</v>
      </c>
      <c r="J94" s="23" t="s">
        <v>34</v>
      </c>
      <c r="K94" s="32" t="s">
        <v>85</v>
      </c>
      <c r="L94" s="21" t="str">
        <f t="shared" si="224"/>
        <v>Moderado</v>
      </c>
      <c r="M94" s="21">
        <f t="shared" si="225"/>
        <v>3</v>
      </c>
      <c r="N94" s="23" t="s">
        <v>55</v>
      </c>
      <c r="O94" s="23" t="str">
        <f t="shared" si="226"/>
        <v>Raro</v>
      </c>
      <c r="P94" s="23">
        <f t="shared" si="227"/>
        <v>1</v>
      </c>
      <c r="Q94" s="23">
        <f t="shared" si="228"/>
        <v>3</v>
      </c>
      <c r="R94" s="23" t="str">
        <f t="shared" si="229"/>
        <v>B</v>
      </c>
      <c r="S94" s="23" t="str">
        <f t="shared" si="230"/>
        <v>Zona de riesgo baja</v>
      </c>
      <c r="T94" s="23" t="str">
        <f t="shared" si="231"/>
        <v>Zona de riesgo baja</v>
      </c>
      <c r="U94" s="23" t="str">
        <f t="shared" si="232"/>
        <v>Asumir el riesgo</v>
      </c>
      <c r="V94" s="30" t="s">
        <v>791</v>
      </c>
      <c r="W94" s="23" t="s">
        <v>5</v>
      </c>
      <c r="X94" s="23" t="s">
        <v>110</v>
      </c>
      <c r="Y94" s="50">
        <f t="shared" si="259"/>
        <v>10</v>
      </c>
      <c r="Z94" s="23" t="s">
        <v>114</v>
      </c>
      <c r="AA94" s="50">
        <f t="shared" si="260"/>
        <v>0</v>
      </c>
      <c r="AB94" s="23" t="s">
        <v>117</v>
      </c>
      <c r="AC94" s="50">
        <f t="shared" si="261"/>
        <v>0</v>
      </c>
      <c r="AD94" s="23" t="s">
        <v>118</v>
      </c>
      <c r="AE94" s="50">
        <f t="shared" si="262"/>
        <v>20</v>
      </c>
      <c r="AF94" s="23" t="s">
        <v>121</v>
      </c>
      <c r="AG94" s="50">
        <f t="shared" si="263"/>
        <v>0</v>
      </c>
      <c r="AH94" s="50">
        <f t="shared" si="257"/>
        <v>30</v>
      </c>
      <c r="AI94" s="50" t="str">
        <f t="shared" si="258"/>
        <v>0</v>
      </c>
      <c r="AJ94" s="29">
        <f t="shared" si="264"/>
        <v>3</v>
      </c>
      <c r="AK94" s="28" t="str">
        <f t="shared" si="265"/>
        <v>0</v>
      </c>
      <c r="AL94" s="29">
        <f t="shared" si="266"/>
        <v>1</v>
      </c>
      <c r="AM94" s="28">
        <f t="shared" si="267"/>
        <v>3</v>
      </c>
      <c r="AN94" s="23" t="str">
        <f t="shared" si="268"/>
        <v>Zona de riesgo baja</v>
      </c>
      <c r="AO94" s="23" t="str">
        <f t="shared" si="269"/>
        <v>Asumir el riesgo</v>
      </c>
      <c r="AP94" s="30" t="s">
        <v>792</v>
      </c>
      <c r="AQ94" s="30" t="s">
        <v>242</v>
      </c>
      <c r="AR94" s="93">
        <v>43343</v>
      </c>
      <c r="AS94" s="30" t="s">
        <v>793</v>
      </c>
      <c r="AT94" s="30" t="s">
        <v>730</v>
      </c>
    </row>
    <row r="95" spans="1:46" ht="77.25" customHeight="1">
      <c r="A95" s="49" t="s">
        <v>136</v>
      </c>
      <c r="B95" s="62"/>
      <c r="C95" s="63"/>
      <c r="D95" s="31" t="s">
        <v>18</v>
      </c>
      <c r="E95" s="63" t="s">
        <v>697</v>
      </c>
      <c r="F95" s="63" t="s">
        <v>698</v>
      </c>
      <c r="G95" s="31" t="s">
        <v>16</v>
      </c>
      <c r="H95" s="88" t="s">
        <v>699</v>
      </c>
      <c r="I95" s="63" t="s">
        <v>700</v>
      </c>
      <c r="J95" s="23" t="s">
        <v>34</v>
      </c>
      <c r="K95" s="32" t="s">
        <v>84</v>
      </c>
      <c r="L95" s="21" t="str">
        <f t="shared" si="224"/>
        <v>Menor</v>
      </c>
      <c r="M95" s="21">
        <f t="shared" si="225"/>
        <v>2</v>
      </c>
      <c r="N95" s="23" t="s">
        <v>56</v>
      </c>
      <c r="O95" s="23" t="str">
        <f t="shared" si="226"/>
        <v>Posible</v>
      </c>
      <c r="P95" s="23">
        <f t="shared" si="227"/>
        <v>3</v>
      </c>
      <c r="Q95" s="23">
        <f t="shared" si="228"/>
        <v>6</v>
      </c>
      <c r="R95" s="23" t="str">
        <f t="shared" si="229"/>
        <v>M</v>
      </c>
      <c r="S95" s="23" t="str">
        <f t="shared" si="230"/>
        <v>Zona de riesgo moderada</v>
      </c>
      <c r="T95" s="23" t="str">
        <f t="shared" si="231"/>
        <v>Zona de riesgo moderada</v>
      </c>
      <c r="U95" s="23" t="str">
        <f t="shared" si="232"/>
        <v>Reducir el riesgo</v>
      </c>
      <c r="V95" s="63" t="s">
        <v>727</v>
      </c>
      <c r="W95" s="23" t="s">
        <v>4</v>
      </c>
      <c r="X95" s="23" t="s">
        <v>111</v>
      </c>
      <c r="Y95" s="50">
        <f t="shared" si="259"/>
        <v>20</v>
      </c>
      <c r="Z95" s="23" t="s">
        <v>113</v>
      </c>
      <c r="AA95" s="50">
        <f t="shared" si="260"/>
        <v>20</v>
      </c>
      <c r="AB95" s="23" t="s">
        <v>115</v>
      </c>
      <c r="AC95" s="50">
        <f t="shared" si="261"/>
        <v>20</v>
      </c>
      <c r="AD95" s="23" t="s">
        <v>118</v>
      </c>
      <c r="AE95" s="50">
        <f t="shared" si="262"/>
        <v>20</v>
      </c>
      <c r="AF95" s="23" t="s">
        <v>120</v>
      </c>
      <c r="AG95" s="50">
        <f t="shared" si="263"/>
        <v>20</v>
      </c>
      <c r="AH95" s="50">
        <f t="shared" si="257"/>
        <v>100</v>
      </c>
      <c r="AI95" s="50" t="str">
        <f t="shared" si="258"/>
        <v>2</v>
      </c>
      <c r="AJ95" s="29">
        <v>3</v>
      </c>
      <c r="AK95" s="28" t="str">
        <f t="shared" si="265"/>
        <v>2</v>
      </c>
      <c r="AL95" s="29">
        <f t="shared" si="266"/>
        <v>3</v>
      </c>
      <c r="AM95" s="28">
        <f t="shared" si="267"/>
        <v>9</v>
      </c>
      <c r="AN95" s="23" t="str">
        <f t="shared" si="268"/>
        <v>Zona de riesgo alta</v>
      </c>
      <c r="AO95" s="23" t="str">
        <f t="shared" si="269"/>
        <v>Compartir o transferir el riesgo</v>
      </c>
      <c r="AP95" s="63" t="s">
        <v>728</v>
      </c>
      <c r="AQ95" s="63" t="s">
        <v>242</v>
      </c>
      <c r="AR95" s="65">
        <v>43190</v>
      </c>
      <c r="AS95" s="63" t="s">
        <v>729</v>
      </c>
      <c r="AT95" s="63" t="s">
        <v>730</v>
      </c>
    </row>
    <row r="96" spans="1:46" ht="115.5" customHeight="1">
      <c r="A96" s="49" t="s">
        <v>136</v>
      </c>
      <c r="B96" s="62" t="s">
        <v>29</v>
      </c>
      <c r="C96" s="63" t="s">
        <v>701</v>
      </c>
      <c r="D96" s="31" t="s">
        <v>18</v>
      </c>
      <c r="E96" s="63" t="s">
        <v>702</v>
      </c>
      <c r="F96" s="63" t="s">
        <v>703</v>
      </c>
      <c r="G96" s="31" t="s">
        <v>16</v>
      </c>
      <c r="H96" s="63" t="s">
        <v>704</v>
      </c>
      <c r="I96" s="63" t="s">
        <v>705</v>
      </c>
      <c r="J96" s="23" t="s">
        <v>16</v>
      </c>
      <c r="K96" s="32" t="s">
        <v>75</v>
      </c>
      <c r="L96" s="21" t="str">
        <f t="shared" si="224"/>
        <v>Moderado</v>
      </c>
      <c r="M96" s="21">
        <f t="shared" si="225"/>
        <v>3</v>
      </c>
      <c r="N96" s="23" t="s">
        <v>57</v>
      </c>
      <c r="O96" s="23" t="str">
        <f t="shared" si="226"/>
        <v>Probable</v>
      </c>
      <c r="P96" s="23">
        <f t="shared" si="227"/>
        <v>4</v>
      </c>
      <c r="Q96" s="23">
        <f t="shared" si="228"/>
        <v>12</v>
      </c>
      <c r="R96" s="23" t="str">
        <f t="shared" si="229"/>
        <v>A</v>
      </c>
      <c r="S96" s="23" t="str">
        <f t="shared" si="230"/>
        <v>Zona de riesgo alta</v>
      </c>
      <c r="T96" s="23" t="str">
        <f t="shared" si="231"/>
        <v>Zona de riesgo alta</v>
      </c>
      <c r="U96" s="23" t="str">
        <f t="shared" si="232"/>
        <v>Compartir o transferir el riesgo</v>
      </c>
      <c r="V96" s="63" t="s">
        <v>731</v>
      </c>
      <c r="W96" s="23" t="s">
        <v>5</v>
      </c>
      <c r="X96" s="23" t="s">
        <v>111</v>
      </c>
      <c r="Y96" s="50">
        <f t="shared" si="259"/>
        <v>20</v>
      </c>
      <c r="Z96" s="23" t="s">
        <v>113</v>
      </c>
      <c r="AA96" s="50">
        <f t="shared" si="260"/>
        <v>20</v>
      </c>
      <c r="AB96" s="23" t="s">
        <v>117</v>
      </c>
      <c r="AC96" s="50">
        <f t="shared" si="261"/>
        <v>0</v>
      </c>
      <c r="AD96" s="23" t="s">
        <v>118</v>
      </c>
      <c r="AE96" s="50">
        <f t="shared" si="262"/>
        <v>20</v>
      </c>
      <c r="AF96" s="23" t="s">
        <v>120</v>
      </c>
      <c r="AG96" s="50">
        <f t="shared" si="263"/>
        <v>20</v>
      </c>
      <c r="AH96" s="50">
        <f t="shared" si="257"/>
        <v>80</v>
      </c>
      <c r="AI96" s="50" t="str">
        <f t="shared" si="258"/>
        <v>2</v>
      </c>
      <c r="AJ96" s="29">
        <f t="shared" si="264"/>
        <v>3</v>
      </c>
      <c r="AK96" s="28" t="str">
        <f t="shared" si="265"/>
        <v>2</v>
      </c>
      <c r="AL96" s="29">
        <f t="shared" si="266"/>
        <v>2</v>
      </c>
      <c r="AM96" s="28">
        <f t="shared" si="267"/>
        <v>6</v>
      </c>
      <c r="AN96" s="23" t="str">
        <f t="shared" si="268"/>
        <v>Zona de riesgo moderada</v>
      </c>
      <c r="AO96" s="23" t="str">
        <f t="shared" si="269"/>
        <v>Reducir el riesgo</v>
      </c>
      <c r="AP96" s="63" t="s">
        <v>732</v>
      </c>
      <c r="AQ96" s="63" t="s">
        <v>242</v>
      </c>
      <c r="AR96" s="65">
        <v>43434</v>
      </c>
      <c r="AS96" s="63" t="s">
        <v>733</v>
      </c>
      <c r="AT96" s="63" t="s">
        <v>293</v>
      </c>
    </row>
    <row r="97" spans="1:46" ht="77.25" customHeight="1">
      <c r="A97" s="49" t="s">
        <v>136</v>
      </c>
      <c r="B97" s="62"/>
      <c r="C97" s="63"/>
      <c r="D97" s="31" t="s">
        <v>18</v>
      </c>
      <c r="E97" s="63" t="s">
        <v>199</v>
      </c>
      <c r="F97" s="63" t="s">
        <v>706</v>
      </c>
      <c r="G97" s="31" t="s">
        <v>16</v>
      </c>
      <c r="H97" s="63" t="s">
        <v>707</v>
      </c>
      <c r="I97" s="63" t="s">
        <v>708</v>
      </c>
      <c r="J97" s="23" t="s">
        <v>16</v>
      </c>
      <c r="K97" s="49" t="s">
        <v>75</v>
      </c>
      <c r="L97" s="21" t="str">
        <f t="shared" si="224"/>
        <v>Moderado</v>
      </c>
      <c r="M97" s="21">
        <f t="shared" si="225"/>
        <v>3</v>
      </c>
      <c r="N97" s="23" t="s">
        <v>56</v>
      </c>
      <c r="O97" s="23" t="str">
        <f t="shared" si="226"/>
        <v>Posible</v>
      </c>
      <c r="P97" s="23">
        <f t="shared" si="227"/>
        <v>3</v>
      </c>
      <c r="Q97" s="23">
        <f t="shared" si="228"/>
        <v>9</v>
      </c>
      <c r="R97" s="23" t="str">
        <f t="shared" si="229"/>
        <v>A</v>
      </c>
      <c r="S97" s="23" t="str">
        <f t="shared" si="230"/>
        <v>Zona de riesgo alta</v>
      </c>
      <c r="T97" s="23" t="str">
        <f t="shared" si="231"/>
        <v>Zona de riesgo alta</v>
      </c>
      <c r="U97" s="23" t="str">
        <f t="shared" si="232"/>
        <v>Compartir o transferir el riesgo</v>
      </c>
      <c r="V97" s="63" t="s">
        <v>593</v>
      </c>
      <c r="W97" s="23" t="s">
        <v>4</v>
      </c>
      <c r="X97" s="23" t="s">
        <v>111</v>
      </c>
      <c r="Y97" s="50">
        <f t="shared" si="259"/>
        <v>20</v>
      </c>
      <c r="Z97" s="23" t="s">
        <v>113</v>
      </c>
      <c r="AA97" s="50">
        <f t="shared" si="260"/>
        <v>20</v>
      </c>
      <c r="AB97" s="23" t="s">
        <v>116</v>
      </c>
      <c r="AC97" s="50">
        <f t="shared" si="261"/>
        <v>10</v>
      </c>
      <c r="AD97" s="23" t="s">
        <v>118</v>
      </c>
      <c r="AE97" s="50">
        <f t="shared" si="262"/>
        <v>20</v>
      </c>
      <c r="AF97" s="23" t="s">
        <v>120</v>
      </c>
      <c r="AG97" s="50">
        <f t="shared" si="263"/>
        <v>20</v>
      </c>
      <c r="AH97" s="50">
        <f t="shared" si="257"/>
        <v>90</v>
      </c>
      <c r="AI97" s="50" t="str">
        <f t="shared" si="258"/>
        <v>2</v>
      </c>
      <c r="AJ97" s="29">
        <v>3</v>
      </c>
      <c r="AK97" s="28" t="str">
        <f t="shared" si="265"/>
        <v>2</v>
      </c>
      <c r="AL97" s="29">
        <f t="shared" si="266"/>
        <v>3</v>
      </c>
      <c r="AM97" s="28">
        <f t="shared" si="267"/>
        <v>9</v>
      </c>
      <c r="AN97" s="23" t="str">
        <f t="shared" si="268"/>
        <v>Zona de riesgo alta</v>
      </c>
      <c r="AO97" s="23" t="str">
        <f t="shared" si="269"/>
        <v>Compartir o transferir el riesgo</v>
      </c>
      <c r="AP97" s="63" t="s">
        <v>600</v>
      </c>
      <c r="AQ97" s="63" t="s">
        <v>242</v>
      </c>
      <c r="AR97" s="65">
        <v>43281</v>
      </c>
      <c r="AS97" s="63" t="s">
        <v>733</v>
      </c>
      <c r="AT97" s="63" t="s">
        <v>197</v>
      </c>
    </row>
    <row r="98" spans="1:46" ht="105.75" customHeight="1">
      <c r="A98" s="49" t="s">
        <v>136</v>
      </c>
      <c r="B98" s="62"/>
      <c r="C98" s="63"/>
      <c r="D98" s="31" t="s">
        <v>18</v>
      </c>
      <c r="E98" s="63" t="s">
        <v>709</v>
      </c>
      <c r="F98" s="63" t="s">
        <v>710</v>
      </c>
      <c r="G98" s="31" t="s">
        <v>16</v>
      </c>
      <c r="H98" s="63" t="s">
        <v>711</v>
      </c>
      <c r="I98" s="63" t="s">
        <v>712</v>
      </c>
      <c r="J98" s="61" t="s">
        <v>34</v>
      </c>
      <c r="K98" s="32" t="s">
        <v>84</v>
      </c>
      <c r="L98" s="61" t="str">
        <f t="shared" ref="L98:L103" si="285">VLOOKUP(K98,Impacto,2,FALSE)</f>
        <v>Menor</v>
      </c>
      <c r="M98" s="61">
        <f t="shared" ref="M98:M103" si="286">VLOOKUP(L98,Valor,2,FALSE)</f>
        <v>2</v>
      </c>
      <c r="N98" s="63" t="s">
        <v>56</v>
      </c>
      <c r="O98" s="63" t="str">
        <f t="shared" ref="O98:O103" si="287">VLOOKUP(N98,prob,2,FALSE)</f>
        <v>Posible</v>
      </c>
      <c r="P98" s="63">
        <f t="shared" ref="P98:P103" si="288">VLOOKUP(O98,val,2,FALSE)</f>
        <v>3</v>
      </c>
      <c r="Q98" s="63">
        <f t="shared" si="228"/>
        <v>6</v>
      </c>
      <c r="R98" s="63" t="str">
        <f t="shared" ref="R98:R103" si="289">VLOOKUP(Q98,valoracion,2,FALSE)</f>
        <v>M</v>
      </c>
      <c r="S98" s="63" t="str">
        <f t="shared" ref="S98:S103" si="290">VLOOKUP(R98,zona,2,FALSE)</f>
        <v>Zona de riesgo moderada</v>
      </c>
      <c r="T98" s="63" t="str">
        <f t="shared" si="231"/>
        <v>Zona de riesgo moderada</v>
      </c>
      <c r="U98" s="63" t="str">
        <f t="shared" ref="U98:U103" si="291">VLOOKUP(T98,respuesta,2,FALSE)</f>
        <v>Reducir el riesgo</v>
      </c>
      <c r="V98" s="63" t="s">
        <v>734</v>
      </c>
      <c r="W98" s="63" t="s">
        <v>5</v>
      </c>
      <c r="X98" s="23" t="s">
        <v>111</v>
      </c>
      <c r="Y98" s="50">
        <f t="shared" si="259"/>
        <v>20</v>
      </c>
      <c r="Z98" s="23" t="s">
        <v>113</v>
      </c>
      <c r="AA98" s="50">
        <f t="shared" si="260"/>
        <v>20</v>
      </c>
      <c r="AB98" s="23" t="s">
        <v>116</v>
      </c>
      <c r="AC98" s="50">
        <f t="shared" si="261"/>
        <v>10</v>
      </c>
      <c r="AD98" s="23" t="s">
        <v>118</v>
      </c>
      <c r="AE98" s="50">
        <f t="shared" si="262"/>
        <v>20</v>
      </c>
      <c r="AF98" s="23" t="s">
        <v>120</v>
      </c>
      <c r="AG98" s="50">
        <f t="shared" si="263"/>
        <v>20</v>
      </c>
      <c r="AH98" s="50">
        <f t="shared" si="257"/>
        <v>90</v>
      </c>
      <c r="AI98" s="50" t="str">
        <f t="shared" si="258"/>
        <v>2</v>
      </c>
      <c r="AJ98" s="64">
        <f>IF(W98="Impacto",(M98-AI98),M98)</f>
        <v>2</v>
      </c>
      <c r="AK98" s="63" t="str">
        <f t="shared" si="265"/>
        <v>2</v>
      </c>
      <c r="AL98" s="64">
        <f t="shared" si="266"/>
        <v>1</v>
      </c>
      <c r="AM98" s="63">
        <f t="shared" si="267"/>
        <v>2</v>
      </c>
      <c r="AN98" s="63" t="str">
        <f t="shared" ref="AN98:AN103" si="292">VLOOKUP(AM98,zonaevaluada1,2,FALSE)</f>
        <v>Zona de riesgo baja</v>
      </c>
      <c r="AO98" s="63" t="str">
        <f t="shared" ref="AO98:AO103" si="293">VLOOKUP(AN98,nuevazona,2,FALSE)</f>
        <v>Asumir el riesgo</v>
      </c>
      <c r="AP98" s="63" t="s">
        <v>735</v>
      </c>
      <c r="AQ98" s="63" t="s">
        <v>242</v>
      </c>
      <c r="AR98" s="65">
        <v>43281</v>
      </c>
      <c r="AS98" s="63" t="s">
        <v>736</v>
      </c>
      <c r="AT98" s="63" t="s">
        <v>197</v>
      </c>
    </row>
    <row r="99" spans="1:46" ht="77.25" customHeight="1">
      <c r="A99" s="49" t="s">
        <v>136</v>
      </c>
      <c r="B99" s="62"/>
      <c r="C99" s="63"/>
      <c r="D99" s="31" t="s">
        <v>18</v>
      </c>
      <c r="E99" s="63" t="s">
        <v>713</v>
      </c>
      <c r="F99" s="63" t="s">
        <v>714</v>
      </c>
      <c r="G99" s="31" t="s">
        <v>30</v>
      </c>
      <c r="H99" s="63" t="s">
        <v>715</v>
      </c>
      <c r="I99" s="63" t="s">
        <v>716</v>
      </c>
      <c r="J99" s="61" t="s">
        <v>16</v>
      </c>
      <c r="K99" s="61" t="s">
        <v>76</v>
      </c>
      <c r="L99" s="61" t="str">
        <f t="shared" si="285"/>
        <v>Mayor</v>
      </c>
      <c r="M99" s="61">
        <f t="shared" si="286"/>
        <v>4</v>
      </c>
      <c r="N99" s="63" t="s">
        <v>57</v>
      </c>
      <c r="O99" s="63" t="str">
        <f t="shared" si="287"/>
        <v>Probable</v>
      </c>
      <c r="P99" s="63">
        <f t="shared" si="288"/>
        <v>4</v>
      </c>
      <c r="Q99" s="63">
        <f t="shared" si="228"/>
        <v>16</v>
      </c>
      <c r="R99" s="63" t="str">
        <f t="shared" si="289"/>
        <v>E</v>
      </c>
      <c r="S99" s="63" t="str">
        <f t="shared" si="290"/>
        <v>Zona de riesgo extrema</v>
      </c>
      <c r="T99" s="63" t="str">
        <f t="shared" si="231"/>
        <v>Zona de riesgo extrema</v>
      </c>
      <c r="U99" s="63" t="str">
        <f t="shared" si="291"/>
        <v>Evitar el riesgo</v>
      </c>
      <c r="V99" s="63" t="s">
        <v>737</v>
      </c>
      <c r="W99" s="63" t="s">
        <v>5</v>
      </c>
      <c r="X99" s="23" t="s">
        <v>111</v>
      </c>
      <c r="Y99" s="50">
        <f t="shared" si="259"/>
        <v>20</v>
      </c>
      <c r="Z99" s="23" t="s">
        <v>113</v>
      </c>
      <c r="AA99" s="50">
        <f t="shared" si="260"/>
        <v>20</v>
      </c>
      <c r="AB99" s="23" t="s">
        <v>116</v>
      </c>
      <c r="AC99" s="50">
        <f t="shared" si="261"/>
        <v>10</v>
      </c>
      <c r="AD99" s="23" t="s">
        <v>118</v>
      </c>
      <c r="AE99" s="50">
        <f t="shared" si="262"/>
        <v>20</v>
      </c>
      <c r="AF99" s="23" t="s">
        <v>120</v>
      </c>
      <c r="AG99" s="50">
        <f t="shared" si="263"/>
        <v>20</v>
      </c>
      <c r="AH99" s="50">
        <f t="shared" si="257"/>
        <v>90</v>
      </c>
      <c r="AI99" s="50" t="str">
        <f t="shared" si="258"/>
        <v>2</v>
      </c>
      <c r="AJ99" s="64">
        <f>IF(W99="Impacto",(M99-AI99),M99)</f>
        <v>4</v>
      </c>
      <c r="AK99" s="63" t="str">
        <f t="shared" si="265"/>
        <v>2</v>
      </c>
      <c r="AL99" s="64">
        <f t="shared" si="266"/>
        <v>2</v>
      </c>
      <c r="AM99" s="63">
        <f t="shared" si="267"/>
        <v>8</v>
      </c>
      <c r="AN99" s="63" t="str">
        <f t="shared" si="292"/>
        <v>Zona de riesgo alta</v>
      </c>
      <c r="AO99" s="63" t="str">
        <f t="shared" si="293"/>
        <v>Compartir o transferir el riesgo</v>
      </c>
      <c r="AP99" s="63" t="s">
        <v>738</v>
      </c>
      <c r="AQ99" s="63" t="s">
        <v>739</v>
      </c>
      <c r="AR99" s="65">
        <v>43434</v>
      </c>
      <c r="AS99" s="63" t="s">
        <v>740</v>
      </c>
      <c r="AT99" s="63" t="s">
        <v>293</v>
      </c>
    </row>
    <row r="100" spans="1:46" ht="77.25" customHeight="1">
      <c r="A100" s="49" t="s">
        <v>136</v>
      </c>
      <c r="B100" s="62"/>
      <c r="C100" s="63"/>
      <c r="D100" s="31" t="s">
        <v>18</v>
      </c>
      <c r="E100" s="63" t="s">
        <v>717</v>
      </c>
      <c r="F100" s="63" t="s">
        <v>718</v>
      </c>
      <c r="G100" s="31" t="s">
        <v>16</v>
      </c>
      <c r="H100" s="63" t="s">
        <v>719</v>
      </c>
      <c r="I100" s="63" t="s">
        <v>720</v>
      </c>
      <c r="J100" s="61" t="s">
        <v>17</v>
      </c>
      <c r="K100" s="62" t="s">
        <v>69</v>
      </c>
      <c r="L100" s="61" t="str">
        <f t="shared" si="285"/>
        <v>Moderado</v>
      </c>
      <c r="M100" s="61">
        <f t="shared" si="286"/>
        <v>3</v>
      </c>
      <c r="N100" s="63" t="s">
        <v>56</v>
      </c>
      <c r="O100" s="63" t="str">
        <f t="shared" si="287"/>
        <v>Posible</v>
      </c>
      <c r="P100" s="63">
        <f t="shared" si="288"/>
        <v>3</v>
      </c>
      <c r="Q100" s="63">
        <f t="shared" si="228"/>
        <v>9</v>
      </c>
      <c r="R100" s="63" t="str">
        <f t="shared" si="289"/>
        <v>A</v>
      </c>
      <c r="S100" s="63" t="str">
        <f t="shared" si="290"/>
        <v>Zona de riesgo alta</v>
      </c>
      <c r="T100" s="63" t="str">
        <f t="shared" si="231"/>
        <v>Zona de riesgo alta</v>
      </c>
      <c r="U100" s="63" t="str">
        <f t="shared" si="291"/>
        <v>Compartir o transferir el riesgo</v>
      </c>
      <c r="V100" s="63" t="s">
        <v>741</v>
      </c>
      <c r="W100" s="63" t="s">
        <v>4</v>
      </c>
      <c r="X100" s="23" t="s">
        <v>111</v>
      </c>
      <c r="Y100" s="50">
        <f t="shared" si="259"/>
        <v>20</v>
      </c>
      <c r="Z100" s="23" t="s">
        <v>113</v>
      </c>
      <c r="AA100" s="50">
        <f t="shared" si="260"/>
        <v>20</v>
      </c>
      <c r="AB100" s="23" t="s">
        <v>115</v>
      </c>
      <c r="AC100" s="50">
        <f t="shared" si="261"/>
        <v>20</v>
      </c>
      <c r="AD100" s="23" t="s">
        <v>118</v>
      </c>
      <c r="AE100" s="50">
        <f t="shared" si="262"/>
        <v>20</v>
      </c>
      <c r="AF100" s="23" t="s">
        <v>120</v>
      </c>
      <c r="AG100" s="50">
        <f t="shared" si="263"/>
        <v>20</v>
      </c>
      <c r="AH100" s="50">
        <f t="shared" si="257"/>
        <v>100</v>
      </c>
      <c r="AI100" s="50" t="str">
        <f t="shared" si="258"/>
        <v>2</v>
      </c>
      <c r="AJ100" s="64">
        <f>IF(W100="Impacto",(M100-AI100),M100)</f>
        <v>1</v>
      </c>
      <c r="AK100" s="63" t="str">
        <f t="shared" si="265"/>
        <v>2</v>
      </c>
      <c r="AL100" s="64">
        <f t="shared" si="266"/>
        <v>3</v>
      </c>
      <c r="AM100" s="63">
        <f t="shared" si="267"/>
        <v>3</v>
      </c>
      <c r="AN100" s="63" t="str">
        <f t="shared" si="292"/>
        <v>Zona de riesgo baja</v>
      </c>
      <c r="AO100" s="63" t="str">
        <f t="shared" si="293"/>
        <v>Asumir el riesgo</v>
      </c>
      <c r="AP100" s="63" t="s">
        <v>742</v>
      </c>
      <c r="AQ100" s="63" t="s">
        <v>743</v>
      </c>
      <c r="AR100" s="65" t="s">
        <v>195</v>
      </c>
      <c r="AS100" s="63" t="s">
        <v>744</v>
      </c>
      <c r="AT100" s="63" t="s">
        <v>197</v>
      </c>
    </row>
    <row r="101" spans="1:46" ht="77.25" customHeight="1">
      <c r="A101" s="49" t="s">
        <v>136</v>
      </c>
      <c r="B101" s="62" t="s">
        <v>29</v>
      </c>
      <c r="C101" s="63" t="s">
        <v>721</v>
      </c>
      <c r="D101" s="61"/>
      <c r="E101" s="63"/>
      <c r="F101" s="63" t="s">
        <v>199</v>
      </c>
      <c r="G101" s="31" t="s">
        <v>16</v>
      </c>
      <c r="H101" s="63" t="s">
        <v>722</v>
      </c>
      <c r="I101" s="63" t="s">
        <v>589</v>
      </c>
      <c r="J101" s="61" t="s">
        <v>17</v>
      </c>
      <c r="K101" s="62" t="s">
        <v>69</v>
      </c>
      <c r="L101" s="61" t="str">
        <f t="shared" si="285"/>
        <v>Moderado</v>
      </c>
      <c r="M101" s="61">
        <f t="shared" si="286"/>
        <v>3</v>
      </c>
      <c r="N101" s="63" t="s">
        <v>55</v>
      </c>
      <c r="O101" s="63" t="str">
        <f t="shared" si="287"/>
        <v>Raro</v>
      </c>
      <c r="P101" s="63">
        <f t="shared" si="288"/>
        <v>1</v>
      </c>
      <c r="Q101" s="63">
        <f t="shared" si="228"/>
        <v>3</v>
      </c>
      <c r="R101" s="63" t="str">
        <f t="shared" si="289"/>
        <v>B</v>
      </c>
      <c r="S101" s="63" t="str">
        <f t="shared" si="290"/>
        <v>Zona de riesgo baja</v>
      </c>
      <c r="T101" s="63" t="str">
        <f t="shared" si="231"/>
        <v>Zona de riesgo baja</v>
      </c>
      <c r="U101" s="63" t="str">
        <f t="shared" si="291"/>
        <v>Asumir el riesgo</v>
      </c>
      <c r="V101" s="63" t="s">
        <v>745</v>
      </c>
      <c r="W101" s="63" t="s">
        <v>5</v>
      </c>
      <c r="X101" s="23" t="s">
        <v>111</v>
      </c>
      <c r="Y101" s="50">
        <f t="shared" si="259"/>
        <v>20</v>
      </c>
      <c r="Z101" s="23" t="s">
        <v>113</v>
      </c>
      <c r="AA101" s="50">
        <f t="shared" si="260"/>
        <v>20</v>
      </c>
      <c r="AB101" s="23" t="s">
        <v>116</v>
      </c>
      <c r="AC101" s="50">
        <f t="shared" si="261"/>
        <v>10</v>
      </c>
      <c r="AD101" s="23" t="s">
        <v>118</v>
      </c>
      <c r="AE101" s="50">
        <f t="shared" si="262"/>
        <v>20</v>
      </c>
      <c r="AF101" s="23" t="s">
        <v>120</v>
      </c>
      <c r="AG101" s="50">
        <f t="shared" si="263"/>
        <v>20</v>
      </c>
      <c r="AH101" s="50">
        <f t="shared" si="257"/>
        <v>90</v>
      </c>
      <c r="AI101" s="50" t="str">
        <f t="shared" si="258"/>
        <v>2</v>
      </c>
      <c r="AJ101" s="64">
        <f>IF(W101="Impacto",(M101-AI101),M101)</f>
        <v>3</v>
      </c>
      <c r="AK101" s="63" t="str">
        <f t="shared" si="265"/>
        <v>2</v>
      </c>
      <c r="AL101" s="64">
        <v>2</v>
      </c>
      <c r="AM101" s="63">
        <f t="shared" si="267"/>
        <v>6</v>
      </c>
      <c r="AN101" s="63" t="str">
        <f t="shared" si="292"/>
        <v>Zona de riesgo moderada</v>
      </c>
      <c r="AO101" s="63" t="str">
        <f t="shared" si="293"/>
        <v>Reducir el riesgo</v>
      </c>
      <c r="AP101" s="63" t="s">
        <v>746</v>
      </c>
      <c r="AQ101" s="63" t="s">
        <v>743</v>
      </c>
      <c r="AR101" s="65" t="s">
        <v>195</v>
      </c>
      <c r="AS101" s="63" t="s">
        <v>471</v>
      </c>
      <c r="AT101" s="63" t="s">
        <v>197</v>
      </c>
    </row>
    <row r="102" spans="1:46" ht="77.25" customHeight="1">
      <c r="A102" s="49" t="s">
        <v>136</v>
      </c>
      <c r="B102" s="62"/>
      <c r="C102" s="63"/>
      <c r="D102" s="31" t="s">
        <v>43</v>
      </c>
      <c r="E102" s="63" t="s">
        <v>723</v>
      </c>
      <c r="F102" s="63" t="s">
        <v>724</v>
      </c>
      <c r="G102" s="31" t="s">
        <v>16</v>
      </c>
      <c r="H102" s="63" t="s">
        <v>725</v>
      </c>
      <c r="I102" s="63" t="s">
        <v>726</v>
      </c>
      <c r="J102" s="61" t="s">
        <v>16</v>
      </c>
      <c r="K102" s="61" t="s">
        <v>76</v>
      </c>
      <c r="L102" s="61" t="str">
        <f t="shared" si="285"/>
        <v>Mayor</v>
      </c>
      <c r="M102" s="61">
        <f t="shared" si="286"/>
        <v>4</v>
      </c>
      <c r="N102" s="63" t="s">
        <v>55</v>
      </c>
      <c r="O102" s="63" t="str">
        <f t="shared" si="287"/>
        <v>Raro</v>
      </c>
      <c r="P102" s="63">
        <f t="shared" si="288"/>
        <v>1</v>
      </c>
      <c r="Q102" s="63">
        <f t="shared" si="228"/>
        <v>4</v>
      </c>
      <c r="R102" s="63" t="str">
        <f t="shared" si="289"/>
        <v>M</v>
      </c>
      <c r="S102" s="63" t="str">
        <f t="shared" si="290"/>
        <v>Zona de riesgo moderada</v>
      </c>
      <c r="T102" s="63" t="str">
        <f t="shared" si="231"/>
        <v>Zona de riesgo moderada</v>
      </c>
      <c r="U102" s="63" t="str">
        <f t="shared" si="291"/>
        <v>Reducir el riesgo</v>
      </c>
      <c r="V102" s="63" t="s">
        <v>747</v>
      </c>
      <c r="W102" s="63" t="s">
        <v>5</v>
      </c>
      <c r="X102" s="23" t="s">
        <v>111</v>
      </c>
      <c r="Y102" s="50">
        <f t="shared" si="259"/>
        <v>20</v>
      </c>
      <c r="Z102" s="23" t="s">
        <v>114</v>
      </c>
      <c r="AA102" s="50">
        <f t="shared" si="260"/>
        <v>0</v>
      </c>
      <c r="AB102" s="23" t="s">
        <v>117</v>
      </c>
      <c r="AC102" s="50">
        <f t="shared" si="261"/>
        <v>0</v>
      </c>
      <c r="AD102" s="23" t="s">
        <v>118</v>
      </c>
      <c r="AE102" s="50">
        <f t="shared" si="262"/>
        <v>20</v>
      </c>
      <c r="AF102" s="23" t="s">
        <v>120</v>
      </c>
      <c r="AG102" s="50">
        <f t="shared" si="263"/>
        <v>20</v>
      </c>
      <c r="AH102" s="50">
        <f t="shared" si="257"/>
        <v>60</v>
      </c>
      <c r="AI102" s="50" t="str">
        <f t="shared" si="258"/>
        <v>1</v>
      </c>
      <c r="AJ102" s="64">
        <f>IF(W102="Impacto",(M102-AI102),M102)</f>
        <v>4</v>
      </c>
      <c r="AK102" s="63" t="str">
        <f t="shared" si="265"/>
        <v>1</v>
      </c>
      <c r="AL102" s="64">
        <v>1</v>
      </c>
      <c r="AM102" s="63">
        <f t="shared" si="267"/>
        <v>4</v>
      </c>
      <c r="AN102" s="63" t="str">
        <f t="shared" si="292"/>
        <v>Zona de riesgo moderada</v>
      </c>
      <c r="AO102" s="63" t="str">
        <f t="shared" si="293"/>
        <v>Reducir el riesgo</v>
      </c>
      <c r="AP102" s="63" t="s">
        <v>748</v>
      </c>
      <c r="AQ102" s="63" t="s">
        <v>743</v>
      </c>
      <c r="AR102" s="65">
        <v>43434</v>
      </c>
      <c r="AS102" s="63" t="s">
        <v>747</v>
      </c>
      <c r="AT102" s="63" t="s">
        <v>293</v>
      </c>
    </row>
    <row r="103" spans="1:46" s="53" customFormat="1" ht="77.25" customHeight="1">
      <c r="A103" s="49" t="s">
        <v>134</v>
      </c>
      <c r="B103" s="77"/>
      <c r="C103" s="76"/>
      <c r="D103" s="31" t="s">
        <v>18</v>
      </c>
      <c r="E103" s="76" t="s">
        <v>763</v>
      </c>
      <c r="F103" s="76" t="s">
        <v>763</v>
      </c>
      <c r="G103" s="31" t="s">
        <v>16</v>
      </c>
      <c r="H103" s="76" t="s">
        <v>764</v>
      </c>
      <c r="I103" s="76" t="s">
        <v>765</v>
      </c>
      <c r="J103" s="52" t="s">
        <v>16</v>
      </c>
      <c r="K103" s="61" t="s">
        <v>75</v>
      </c>
      <c r="L103" s="52" t="str">
        <f t="shared" si="285"/>
        <v>Moderado</v>
      </c>
      <c r="M103" s="52">
        <f t="shared" si="286"/>
        <v>3</v>
      </c>
      <c r="N103" s="50" t="s">
        <v>55</v>
      </c>
      <c r="O103" s="50" t="str">
        <f t="shared" si="287"/>
        <v>Raro</v>
      </c>
      <c r="P103" s="50">
        <f t="shared" si="288"/>
        <v>1</v>
      </c>
      <c r="Q103" s="50">
        <f t="shared" ref="Q103" si="294">+M103*P103</f>
        <v>3</v>
      </c>
      <c r="R103" s="50" t="str">
        <f t="shared" si="289"/>
        <v>B</v>
      </c>
      <c r="S103" s="50" t="str">
        <f t="shared" si="290"/>
        <v>Zona de riesgo baja</v>
      </c>
      <c r="T103" s="50" t="str">
        <f t="shared" ref="T103" si="295">+S103</f>
        <v>Zona de riesgo baja</v>
      </c>
      <c r="U103" s="50" t="str">
        <f t="shared" si="291"/>
        <v>Asumir el riesgo</v>
      </c>
      <c r="V103" s="76" t="s">
        <v>766</v>
      </c>
      <c r="W103" s="52" t="s">
        <v>4</v>
      </c>
      <c r="X103" s="50" t="s">
        <v>111</v>
      </c>
      <c r="Y103" s="50">
        <f t="shared" si="259"/>
        <v>20</v>
      </c>
      <c r="Z103" s="50" t="s">
        <v>113</v>
      </c>
      <c r="AA103" s="50">
        <f t="shared" si="260"/>
        <v>20</v>
      </c>
      <c r="AB103" s="50" t="s">
        <v>115</v>
      </c>
      <c r="AC103" s="50">
        <f t="shared" si="261"/>
        <v>20</v>
      </c>
      <c r="AD103" s="50" t="s">
        <v>118</v>
      </c>
      <c r="AE103" s="50">
        <f t="shared" si="262"/>
        <v>20</v>
      </c>
      <c r="AF103" s="50" t="s">
        <v>120</v>
      </c>
      <c r="AG103" s="50">
        <f t="shared" si="263"/>
        <v>20</v>
      </c>
      <c r="AH103" s="50">
        <f t="shared" ref="AH103" si="296">SUM(Y103+AA103+AC103+AE103+AG103)</f>
        <v>100</v>
      </c>
      <c r="AI103" s="50" t="str">
        <f t="shared" ref="AI103" si="297">IF(AH103&lt;50,"0",IF(AH103&gt;75,"2","1"))</f>
        <v>2</v>
      </c>
      <c r="AJ103" s="51">
        <f t="shared" ref="AJ103" si="298">IF(W103="Impacto",(M103-AI103),M103)</f>
        <v>1</v>
      </c>
      <c r="AK103" s="50" t="str">
        <f t="shared" si="265"/>
        <v>2</v>
      </c>
      <c r="AL103" s="51">
        <f t="shared" ref="AL103" si="299">IF(W103="Probabilidad",(P103-AK103),P103)</f>
        <v>1</v>
      </c>
      <c r="AM103" s="50">
        <f t="shared" si="267"/>
        <v>1</v>
      </c>
      <c r="AN103" s="50" t="str">
        <f t="shared" si="292"/>
        <v>Zona de riesgo baja</v>
      </c>
      <c r="AO103" s="50" t="str">
        <f t="shared" si="293"/>
        <v>Asumir el riesgo</v>
      </c>
      <c r="AP103" s="76" t="s">
        <v>767</v>
      </c>
      <c r="AQ103" s="76" t="s">
        <v>757</v>
      </c>
      <c r="AR103" s="86" t="s">
        <v>195</v>
      </c>
      <c r="AS103" s="76" t="s">
        <v>774</v>
      </c>
      <c r="AT103" s="63" t="s">
        <v>197</v>
      </c>
    </row>
    <row r="104" spans="1:46" s="53" customFormat="1" ht="77.25" customHeight="1">
      <c r="A104" s="49" t="s">
        <v>134</v>
      </c>
      <c r="B104" s="77"/>
      <c r="C104" s="76"/>
      <c r="D104" s="31" t="s">
        <v>18</v>
      </c>
      <c r="E104" s="76" t="s">
        <v>225</v>
      </c>
      <c r="F104" s="76" t="s">
        <v>768</v>
      </c>
      <c r="G104" s="31" t="s">
        <v>16</v>
      </c>
      <c r="H104" s="76" t="s">
        <v>769</v>
      </c>
      <c r="I104" s="76" t="s">
        <v>770</v>
      </c>
      <c r="J104" s="52" t="s">
        <v>17</v>
      </c>
      <c r="K104" s="62" t="s">
        <v>69</v>
      </c>
      <c r="L104" s="52" t="str">
        <f t="shared" ref="L104" si="300">VLOOKUP(K104,Impacto,2,FALSE)</f>
        <v>Moderado</v>
      </c>
      <c r="M104" s="52">
        <f t="shared" ref="M104" si="301">VLOOKUP(L104,Valor,2,FALSE)</f>
        <v>3</v>
      </c>
      <c r="N104" s="50" t="s">
        <v>54</v>
      </c>
      <c r="O104" s="50" t="str">
        <f t="shared" ref="O104" si="302">VLOOKUP(N104,prob,2,FALSE)</f>
        <v>Improbable</v>
      </c>
      <c r="P104" s="50">
        <f t="shared" ref="P104" si="303">VLOOKUP(O104,val,2,FALSE)</f>
        <v>2</v>
      </c>
      <c r="Q104" s="50">
        <f t="shared" ref="Q104" si="304">+M104*P104</f>
        <v>6</v>
      </c>
      <c r="R104" s="50" t="str">
        <f t="shared" ref="R104" si="305">VLOOKUP(Q104,valoracion,2,FALSE)</f>
        <v>M</v>
      </c>
      <c r="S104" s="50" t="str">
        <f t="shared" ref="S104" si="306">VLOOKUP(R104,zona,2,FALSE)</f>
        <v>Zona de riesgo moderada</v>
      </c>
      <c r="T104" s="50" t="str">
        <f t="shared" ref="T104" si="307">+S104</f>
        <v>Zona de riesgo moderada</v>
      </c>
      <c r="U104" s="50" t="str">
        <f t="shared" ref="U104" si="308">VLOOKUP(T104,respuesta,2,FALSE)</f>
        <v>Reducir el riesgo</v>
      </c>
      <c r="V104" s="76" t="s">
        <v>771</v>
      </c>
      <c r="W104" s="52" t="s">
        <v>4</v>
      </c>
      <c r="X104" s="50" t="s">
        <v>111</v>
      </c>
      <c r="Y104" s="50">
        <f t="shared" ref="Y104" si="309">VLOOKUP(X104,valor1,2,FALSE)</f>
        <v>20</v>
      </c>
      <c r="Z104" s="50" t="s">
        <v>110</v>
      </c>
      <c r="AA104" s="50">
        <f t="shared" ref="AA104" si="310">VLOOKUP(Z104,valor2,2,FALSE)</f>
        <v>10</v>
      </c>
      <c r="AB104" s="50" t="s">
        <v>115</v>
      </c>
      <c r="AC104" s="50">
        <f t="shared" ref="AC104" si="311">VLOOKUP(AB104,valor3,2,FALSE)</f>
        <v>20</v>
      </c>
      <c r="AD104" s="50" t="s">
        <v>118</v>
      </c>
      <c r="AE104" s="50">
        <f t="shared" ref="AE104" si="312">VLOOKUP(AD104,valor4,2,FALSE)</f>
        <v>20</v>
      </c>
      <c r="AF104" s="50" t="s">
        <v>120</v>
      </c>
      <c r="AG104" s="50">
        <f t="shared" si="263"/>
        <v>20</v>
      </c>
      <c r="AH104" s="50">
        <f t="shared" ref="AH104" si="313">SUM(Y104+AA104+AC104+AE104+AG104)</f>
        <v>90</v>
      </c>
      <c r="AI104" s="50" t="str">
        <f t="shared" ref="AI104" si="314">IF(AH104&lt;50,"0",IF(AH104&gt;75,"2","1"))</f>
        <v>2</v>
      </c>
      <c r="AJ104" s="51">
        <f t="shared" ref="AJ104" si="315">IF(W104="Impacto",(M104-AI104),M104)</f>
        <v>1</v>
      </c>
      <c r="AK104" s="50" t="str">
        <f t="shared" ref="AK104" si="316">IF(AH104&lt;50,"0",IF(AH104&gt;75,"2","1"))</f>
        <v>2</v>
      </c>
      <c r="AL104" s="51">
        <f t="shared" ref="AL104" si="317">IF(W104="Probabilidad",(P104-AK104),P104)</f>
        <v>2</v>
      </c>
      <c r="AM104" s="50">
        <f t="shared" ref="AM104" si="318">+AJ104*AL104</f>
        <v>2</v>
      </c>
      <c r="AN104" s="50" t="str">
        <f t="shared" ref="AN104" si="319">VLOOKUP(AM104,zonaevaluada1,2,FALSE)</f>
        <v>Zona de riesgo baja</v>
      </c>
      <c r="AO104" s="50" t="str">
        <f t="shared" ref="AO104" si="320">VLOOKUP(AN104,nuevazona,2,FALSE)</f>
        <v>Asumir el riesgo</v>
      </c>
      <c r="AP104" s="76" t="s">
        <v>772</v>
      </c>
      <c r="AQ104" s="76" t="s">
        <v>773</v>
      </c>
      <c r="AR104" s="86" t="s">
        <v>195</v>
      </c>
      <c r="AS104" s="76" t="s">
        <v>775</v>
      </c>
      <c r="AT104" s="63" t="s">
        <v>197</v>
      </c>
    </row>
    <row r="105" spans="1:46" s="53" customFormat="1" ht="77.25" customHeight="1">
      <c r="A105" s="76"/>
      <c r="B105" s="77"/>
      <c r="C105" s="76"/>
      <c r="D105" s="31" t="s">
        <v>18</v>
      </c>
      <c r="E105" s="76"/>
      <c r="F105" s="76"/>
      <c r="G105" s="31" t="s">
        <v>16</v>
      </c>
      <c r="H105" s="76" t="s">
        <v>777</v>
      </c>
      <c r="I105" s="76"/>
      <c r="J105" s="52" t="s">
        <v>16</v>
      </c>
      <c r="K105" s="62"/>
      <c r="L105" s="52"/>
      <c r="M105" s="52"/>
      <c r="N105" s="50"/>
      <c r="O105" s="50"/>
      <c r="P105" s="50"/>
      <c r="Q105" s="50"/>
      <c r="R105" s="50"/>
      <c r="S105" s="50"/>
      <c r="T105" s="50"/>
      <c r="U105" s="50"/>
      <c r="V105" s="76"/>
      <c r="W105" s="52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1"/>
      <c r="AK105" s="50"/>
      <c r="AL105" s="51"/>
      <c r="AM105" s="50"/>
      <c r="AN105" s="50"/>
      <c r="AO105" s="50"/>
      <c r="AP105" s="76"/>
      <c r="AQ105" s="76"/>
      <c r="AR105" s="86"/>
      <c r="AS105" s="76"/>
      <c r="AT105" s="63"/>
    </row>
  </sheetData>
  <autoFilter ref="A8:AU105" xr:uid="{00000000-0009-0000-0000-000000000000}"/>
  <dataConsolidate/>
  <mergeCells count="45">
    <mergeCell ref="AS6:AS8"/>
    <mergeCell ref="AR6:AR8"/>
    <mergeCell ref="AT6:AT8"/>
    <mergeCell ref="R6:R8"/>
    <mergeCell ref="S6:S8"/>
    <mergeCell ref="W7:W8"/>
    <mergeCell ref="V6:V8"/>
    <mergeCell ref="W6:AH6"/>
    <mergeCell ref="AP6:AP8"/>
    <mergeCell ref="AQ6:AQ8"/>
    <mergeCell ref="AM6:AM8"/>
    <mergeCell ref="T6:T8"/>
    <mergeCell ref="U6:U8"/>
    <mergeCell ref="Q6:Q8"/>
    <mergeCell ref="C6:C8"/>
    <mergeCell ref="K6:P6"/>
    <mergeCell ref="K7:M7"/>
    <mergeCell ref="AO6:AO8"/>
    <mergeCell ref="J6:J8"/>
    <mergeCell ref="E6:E8"/>
    <mergeCell ref="F6:F8"/>
    <mergeCell ref="G6:G8"/>
    <mergeCell ref="N7:P7"/>
    <mergeCell ref="A1:C2"/>
    <mergeCell ref="D1:AT2"/>
    <mergeCell ref="A3:C3"/>
    <mergeCell ref="D3:I3"/>
    <mergeCell ref="J3:AP3"/>
    <mergeCell ref="AQ3:AT3"/>
    <mergeCell ref="AP5:AT5"/>
    <mergeCell ref="A5:A8"/>
    <mergeCell ref="AN6:AN8"/>
    <mergeCell ref="AI6:AL6"/>
    <mergeCell ref="X7:AC7"/>
    <mergeCell ref="AD7:AG7"/>
    <mergeCell ref="AH7:AH8"/>
    <mergeCell ref="AJ7:AJ8"/>
    <mergeCell ref="AL7:AL8"/>
    <mergeCell ref="B6:B8"/>
    <mergeCell ref="B5:E5"/>
    <mergeCell ref="F5:I5"/>
    <mergeCell ref="J5:AO5"/>
    <mergeCell ref="H6:H8"/>
    <mergeCell ref="I6:I8"/>
    <mergeCell ref="D6:D8"/>
  </mergeCells>
  <phoneticPr fontId="3" type="noConversion"/>
  <conditionalFormatting sqref="T9:T97">
    <cfRule type="cellIs" dxfId="39" priority="69" operator="equal">
      <formula>"Zona de riesgo extrema"</formula>
    </cfRule>
    <cfRule type="cellIs" dxfId="38" priority="70" operator="equal">
      <formula>"Zona de riesgo alta"</formula>
    </cfRule>
    <cfRule type="cellIs" dxfId="37" priority="71" operator="equal">
      <formula>"Zona de riesgo moderada"</formula>
    </cfRule>
    <cfRule type="cellIs" dxfId="36" priority="72" operator="equal">
      <formula>"Zona de riesgo baja"</formula>
    </cfRule>
  </conditionalFormatting>
  <conditionalFormatting sqref="AN9:AN97">
    <cfRule type="cellIs" dxfId="35" priority="65" operator="equal">
      <formula>"Zona de riesgo extrema"</formula>
    </cfRule>
    <cfRule type="cellIs" dxfId="34" priority="66" operator="equal">
      <formula>"Zona de riesgo alta"</formula>
    </cfRule>
    <cfRule type="cellIs" dxfId="33" priority="67" operator="equal">
      <formula>"Zona de riesgo moderada"</formula>
    </cfRule>
    <cfRule type="cellIs" dxfId="32" priority="68" operator="equal">
      <formula>"Zona de riesgo baja"</formula>
    </cfRule>
  </conditionalFormatting>
  <conditionalFormatting sqref="T98:T102">
    <cfRule type="cellIs" dxfId="31" priority="45" operator="equal">
      <formula>"Zona de riesgo extrema"</formula>
    </cfRule>
    <cfRule type="cellIs" dxfId="30" priority="46" operator="equal">
      <formula>"Zona de riesgo alta"</formula>
    </cfRule>
    <cfRule type="cellIs" dxfId="29" priority="47" operator="equal">
      <formula>"Zona de riesgo moderada"</formula>
    </cfRule>
    <cfRule type="cellIs" dxfId="28" priority="48" operator="equal">
      <formula>"Zona de riesgo baja"</formula>
    </cfRule>
  </conditionalFormatting>
  <conditionalFormatting sqref="AN98:AN102">
    <cfRule type="cellIs" dxfId="27" priority="41" operator="equal">
      <formula>"Zona de riesgo extrema"</formula>
    </cfRule>
    <cfRule type="cellIs" dxfId="26" priority="42" operator="equal">
      <formula>"Zona de riesgo alta"</formula>
    </cfRule>
    <cfRule type="cellIs" dxfId="25" priority="43" operator="equal">
      <formula>"Zona de riesgo moderada"</formula>
    </cfRule>
    <cfRule type="cellIs" dxfId="24" priority="44" operator="equal">
      <formula>"Zona de riesgo baja"</formula>
    </cfRule>
  </conditionalFormatting>
  <conditionalFormatting sqref="T103">
    <cfRule type="cellIs" dxfId="23" priority="37" operator="equal">
      <formula>"Zona de riesgo extrema"</formula>
    </cfRule>
    <cfRule type="cellIs" dxfId="22" priority="38" operator="equal">
      <formula>"Zona de riesgo alta"</formula>
    </cfRule>
    <cfRule type="cellIs" dxfId="21" priority="39" operator="equal">
      <formula>"Zona de riesgo moderada"</formula>
    </cfRule>
    <cfRule type="cellIs" dxfId="20" priority="40" operator="equal">
      <formula>"Zona de riesgo baja"</formula>
    </cfRule>
  </conditionalFormatting>
  <conditionalFormatting sqref="AN103">
    <cfRule type="cellIs" dxfId="19" priority="33" operator="equal">
      <formula>"Zona de riesgo extrema"</formula>
    </cfRule>
    <cfRule type="cellIs" dxfId="18" priority="34" operator="equal">
      <formula>"Zona de riesgo alta"</formula>
    </cfRule>
    <cfRule type="cellIs" dxfId="17" priority="35" operator="equal">
      <formula>"Zona de riesgo moderada"</formula>
    </cfRule>
    <cfRule type="cellIs" dxfId="16" priority="36" operator="equal">
      <formula>"Zona de riesgo baja"</formula>
    </cfRule>
  </conditionalFormatting>
  <conditionalFormatting sqref="T104">
    <cfRule type="cellIs" dxfId="15" priority="29" operator="equal">
      <formula>"Zona de riesgo extrema"</formula>
    </cfRule>
    <cfRule type="cellIs" dxfId="14" priority="30" operator="equal">
      <formula>"Zona de riesgo alta"</formula>
    </cfRule>
    <cfRule type="cellIs" dxfId="13" priority="31" operator="equal">
      <formula>"Zona de riesgo moderada"</formula>
    </cfRule>
    <cfRule type="cellIs" dxfId="12" priority="32" operator="equal">
      <formula>"Zona de riesgo baja"</formula>
    </cfRule>
  </conditionalFormatting>
  <conditionalFormatting sqref="AN104">
    <cfRule type="cellIs" dxfId="11" priority="25" operator="equal">
      <formula>"Zona de riesgo extrema"</formula>
    </cfRule>
    <cfRule type="cellIs" dxfId="10" priority="26" operator="equal">
      <formula>"Zona de riesgo alta"</formula>
    </cfRule>
    <cfRule type="cellIs" dxfId="9" priority="27" operator="equal">
      <formula>"Zona de riesgo moderada"</formula>
    </cfRule>
    <cfRule type="cellIs" dxfId="8" priority="28" operator="equal">
      <formula>"Zona de riesgo baja"</formula>
    </cfRule>
  </conditionalFormatting>
  <conditionalFormatting sqref="T105">
    <cfRule type="cellIs" dxfId="7" priority="5" operator="equal">
      <formula>"Zona de riesgo extrema"</formula>
    </cfRule>
    <cfRule type="cellIs" dxfId="6" priority="6" operator="equal">
      <formula>"Zona de riesgo alta"</formula>
    </cfRule>
    <cfRule type="cellIs" dxfId="5" priority="7" operator="equal">
      <formula>"Zona de riesgo moderada"</formula>
    </cfRule>
    <cfRule type="cellIs" dxfId="4" priority="8" operator="equal">
      <formula>"Zona de riesgo baja"</formula>
    </cfRule>
  </conditionalFormatting>
  <conditionalFormatting sqref="AN105">
    <cfRule type="cellIs" dxfId="3" priority="1" operator="equal">
      <formula>"Zona de riesgo extrema"</formula>
    </cfRule>
    <cfRule type="cellIs" dxfId="2" priority="2" operator="equal">
      <formula>"Zona de riesgo alta"</formula>
    </cfRule>
    <cfRule type="cellIs" dxfId="1" priority="3" operator="equal">
      <formula>"Zona de riesgo moderada"</formula>
    </cfRule>
    <cfRule type="cellIs" dxfId="0" priority="4" operator="equal">
      <formula>"Zona de riesgo baja"</formula>
    </cfRule>
  </conditionalFormatting>
  <dataValidations count="86">
    <dataValidation type="list" allowBlank="1" showInputMessage="1" showErrorMessage="1" sqref="K27" xr:uid="{00000000-0002-0000-0000-000000000000}">
      <formula1>INDIRECT(Seleccion)</formula1>
    </dataValidation>
    <dataValidation type="list" allowBlank="1" showInputMessage="1" showErrorMessage="1" sqref="K9 K99 K102:K103" xr:uid="{00000000-0002-0000-0000-000001000000}">
      <formula1>INDIRECT(control1)</formula1>
    </dataValidation>
    <dataValidation type="list" allowBlank="1" showInputMessage="1" showErrorMessage="1" sqref="K10" xr:uid="{00000000-0002-0000-0000-000002000000}">
      <formula1>INDIRECT(sel)</formula1>
    </dataValidation>
    <dataValidation type="list" allowBlank="1" showInputMessage="1" showErrorMessage="1" sqref="K11" xr:uid="{00000000-0002-0000-0000-000003000000}">
      <formula1>INDIRECT(control3)</formula1>
    </dataValidation>
    <dataValidation type="list" allowBlank="1" showInputMessage="1" showErrorMessage="1" sqref="K12" xr:uid="{00000000-0002-0000-0000-000004000000}">
      <formula1>INDIRECT(control4)</formula1>
    </dataValidation>
    <dataValidation type="list" allowBlank="1" showInputMessage="1" showErrorMessage="1" sqref="K13" xr:uid="{00000000-0002-0000-0000-000005000000}">
      <formula1>INDIRECT(control5)</formula1>
    </dataValidation>
    <dataValidation type="list" allowBlank="1" showInputMessage="1" showErrorMessage="1" sqref="K14" xr:uid="{00000000-0002-0000-0000-000006000000}">
      <formula1>INDIRECT(control6)</formula1>
    </dataValidation>
    <dataValidation type="list" allowBlank="1" showInputMessage="1" showErrorMessage="1" sqref="K15" xr:uid="{00000000-0002-0000-0000-000007000000}">
      <formula1>INDIRECT(control7)</formula1>
    </dataValidation>
    <dataValidation type="list" allowBlank="1" showInputMessage="1" showErrorMessage="1" sqref="K16" xr:uid="{00000000-0002-0000-0000-000008000000}">
      <formula1>INDIRECT(control8)</formula1>
    </dataValidation>
    <dataValidation type="list" allowBlank="1" showInputMessage="1" showErrorMessage="1" sqref="K17 K100:K101 K104:K105" xr:uid="{00000000-0002-0000-0000-000009000000}">
      <formula1>INDIRECT(control9)</formula1>
    </dataValidation>
    <dataValidation type="list" allowBlank="1" showInputMessage="1" showErrorMessage="1" sqref="K18" xr:uid="{00000000-0002-0000-0000-00000A000000}">
      <formula1>INDIRECT(control10)</formula1>
    </dataValidation>
    <dataValidation type="list" allowBlank="1" showInputMessage="1" showErrorMessage="1" sqref="K19" xr:uid="{00000000-0002-0000-0000-00000B000000}">
      <formula1>INDIRECT(control11)</formula1>
    </dataValidation>
    <dataValidation type="list" allowBlank="1" showInputMessage="1" showErrorMessage="1" sqref="K20" xr:uid="{00000000-0002-0000-0000-00000C000000}">
      <formula1>INDIRECT(control13)</formula1>
    </dataValidation>
    <dataValidation type="list" allowBlank="1" showInputMessage="1" showErrorMessage="1" sqref="K21" xr:uid="{00000000-0002-0000-0000-00000D000000}">
      <formula1>INDIRECT(control14)</formula1>
    </dataValidation>
    <dataValidation type="list" allowBlank="1" showInputMessage="1" showErrorMessage="1" sqref="K22" xr:uid="{00000000-0002-0000-0000-00000E000000}">
      <formula1>INDIRECT(control15)</formula1>
    </dataValidation>
    <dataValidation type="list" allowBlank="1" showInputMessage="1" showErrorMessage="1" sqref="K23" xr:uid="{00000000-0002-0000-0000-00000F000000}">
      <formula1>INDIRECT(control17)</formula1>
    </dataValidation>
    <dataValidation type="list" allowBlank="1" showInputMessage="1" showErrorMessage="1" sqref="K24" xr:uid="{00000000-0002-0000-0000-000010000000}">
      <formula1>INDIRECT(control19)</formula1>
    </dataValidation>
    <dataValidation type="list" allowBlank="1" showInputMessage="1" showErrorMessage="1" sqref="K25" xr:uid="{00000000-0002-0000-0000-000011000000}">
      <formula1>INDIRECT(control21)</formula1>
    </dataValidation>
    <dataValidation type="list" allowBlank="1" showInputMessage="1" showErrorMessage="1" sqref="K26 K28" xr:uid="{00000000-0002-0000-0000-000012000000}">
      <formula1>INDIRECT(control22)</formula1>
    </dataValidation>
    <dataValidation type="list" allowBlank="1" showInputMessage="1" showErrorMessage="1" sqref="K30" xr:uid="{00000000-0002-0000-0000-000013000000}">
      <formula1>INDIRECT(control24)</formula1>
    </dataValidation>
    <dataValidation type="list" allowBlank="1" showInputMessage="1" showErrorMessage="1" sqref="K31" xr:uid="{00000000-0002-0000-0000-000014000000}">
      <formula1>INDIRECT(control25)</formula1>
    </dataValidation>
    <dataValidation type="list" allowBlank="1" showInputMessage="1" showErrorMessage="1" sqref="K32" xr:uid="{00000000-0002-0000-0000-000015000000}">
      <formula1>INDIRECT(control26)</formula1>
    </dataValidation>
    <dataValidation type="list" allowBlank="1" showInputMessage="1" showErrorMessage="1" sqref="K33" xr:uid="{00000000-0002-0000-0000-000016000000}">
      <formula1>INDIRECT(control27)</formula1>
    </dataValidation>
    <dataValidation type="list" allowBlank="1" showInputMessage="1" showErrorMessage="1" sqref="K34" xr:uid="{00000000-0002-0000-0000-000017000000}">
      <formula1>INDIRECT(control28)</formula1>
    </dataValidation>
    <dataValidation type="list" allowBlank="1" showInputMessage="1" showErrorMessage="1" sqref="K35" xr:uid="{00000000-0002-0000-0000-000018000000}">
      <formula1>INDIRECT(control29)</formula1>
    </dataValidation>
    <dataValidation type="list" allowBlank="1" showInputMessage="1" showErrorMessage="1" sqref="K36" xr:uid="{00000000-0002-0000-0000-000019000000}">
      <formula1>INDIRECT(control30)</formula1>
    </dataValidation>
    <dataValidation type="list" allowBlank="1" showInputMessage="1" showErrorMessage="1" sqref="K37" xr:uid="{00000000-0002-0000-0000-00001A000000}">
      <formula1>INDIRECT(control31)</formula1>
    </dataValidation>
    <dataValidation type="list" allowBlank="1" showInputMessage="1" showErrorMessage="1" sqref="K38" xr:uid="{00000000-0002-0000-0000-00001B000000}">
      <formula1>INDIRECT(control32)</formula1>
    </dataValidation>
    <dataValidation type="list" allowBlank="1" showInputMessage="1" showErrorMessage="1" sqref="K39" xr:uid="{00000000-0002-0000-0000-00001C000000}">
      <formula1>INDIRECT(control33)</formula1>
    </dataValidation>
    <dataValidation type="list" allowBlank="1" showInputMessage="1" showErrorMessage="1" sqref="K40" xr:uid="{00000000-0002-0000-0000-00001D000000}">
      <formula1>INDIRECT(control34)</formula1>
    </dataValidation>
    <dataValidation type="list" allowBlank="1" showInputMessage="1" showErrorMessage="1" sqref="K41" xr:uid="{00000000-0002-0000-0000-00001E000000}">
      <formula1>INDIRECT(control35)</formula1>
    </dataValidation>
    <dataValidation type="list" allowBlank="1" showInputMessage="1" showErrorMessage="1" sqref="K42" xr:uid="{00000000-0002-0000-0000-00001F000000}">
      <formula1>INDIRECT(control37)</formula1>
    </dataValidation>
    <dataValidation type="list" allowBlank="1" showInputMessage="1" showErrorMessage="1" sqref="K43" xr:uid="{00000000-0002-0000-0000-000020000000}">
      <formula1>INDIRECT(control38)</formula1>
    </dataValidation>
    <dataValidation type="list" allowBlank="1" showInputMessage="1" showErrorMessage="1" sqref="K44" xr:uid="{00000000-0002-0000-0000-000021000000}">
      <formula1>INDIRECT(control39)</formula1>
    </dataValidation>
    <dataValidation type="list" allowBlank="1" showInputMessage="1" showErrorMessage="1" sqref="K45" xr:uid="{00000000-0002-0000-0000-000022000000}">
      <formula1>INDIRECT(control40)</formula1>
    </dataValidation>
    <dataValidation type="list" allowBlank="1" showInputMessage="1" showErrorMessage="1" sqref="K46" xr:uid="{00000000-0002-0000-0000-000023000000}">
      <formula1>INDIRECT(control43)</formula1>
    </dataValidation>
    <dataValidation type="list" allowBlank="1" showInputMessage="1" showErrorMessage="1" sqref="K47" xr:uid="{00000000-0002-0000-0000-000024000000}">
      <formula1>INDIRECT(control44)</formula1>
    </dataValidation>
    <dataValidation type="list" allowBlank="1" showInputMessage="1" showErrorMessage="1" sqref="K48" xr:uid="{00000000-0002-0000-0000-000025000000}">
      <formula1>INDIRECT(control45)</formula1>
    </dataValidation>
    <dataValidation type="list" allowBlank="1" showInputMessage="1" showErrorMessage="1" sqref="K49" xr:uid="{00000000-0002-0000-0000-000026000000}">
      <formula1>INDIRECT(control46)</formula1>
    </dataValidation>
    <dataValidation type="list" allowBlank="1" showInputMessage="1" showErrorMessage="1" sqref="K50" xr:uid="{00000000-0002-0000-0000-000027000000}">
      <formula1>INDIRECT(control47)</formula1>
    </dataValidation>
    <dataValidation type="list" allowBlank="1" showInputMessage="1" showErrorMessage="1" sqref="K51" xr:uid="{00000000-0002-0000-0000-000028000000}">
      <formula1>INDIRECT(control48)</formula1>
    </dataValidation>
    <dataValidation type="list" allowBlank="1" showInputMessage="1" showErrorMessage="1" sqref="K52" xr:uid="{00000000-0002-0000-0000-000029000000}">
      <formula1>INDIRECT(control49)</formula1>
    </dataValidation>
    <dataValidation type="list" allowBlank="1" showInputMessage="1" showErrorMessage="1" sqref="K53" xr:uid="{00000000-0002-0000-0000-00002A000000}">
      <formula1>INDIRECT(control51)</formula1>
    </dataValidation>
    <dataValidation type="list" allowBlank="1" showInputMessage="1" showErrorMessage="1" sqref="K54:K55" xr:uid="{00000000-0002-0000-0000-00002B000000}">
      <formula1>INDIRECT(control52)</formula1>
    </dataValidation>
    <dataValidation type="list" allowBlank="1" showInputMessage="1" showErrorMessage="1" sqref="K56" xr:uid="{00000000-0002-0000-0000-00002C000000}">
      <formula1>INDIRECT(control54)</formula1>
    </dataValidation>
    <dataValidation type="list" allowBlank="1" showInputMessage="1" showErrorMessage="1" sqref="K57" xr:uid="{00000000-0002-0000-0000-00002D000000}">
      <formula1>INDIRECT(control56)</formula1>
    </dataValidation>
    <dataValidation type="list" allowBlank="1" showInputMessage="1" showErrorMessage="1" sqref="K58" xr:uid="{00000000-0002-0000-0000-00002E000000}">
      <formula1>INDIRECT(control57)</formula1>
    </dataValidation>
    <dataValidation type="list" allowBlank="1" showInputMessage="1" showErrorMessage="1" sqref="K59" xr:uid="{00000000-0002-0000-0000-00002F000000}">
      <formula1>INDIRECT(control58)</formula1>
    </dataValidation>
    <dataValidation type="list" allowBlank="1" showInputMessage="1" showErrorMessage="1" sqref="K60" xr:uid="{00000000-0002-0000-0000-000030000000}">
      <formula1>INDIRECT(control59)</formula1>
    </dataValidation>
    <dataValidation type="list" allowBlank="1" showInputMessage="1" showErrorMessage="1" sqref="K61" xr:uid="{00000000-0002-0000-0000-000031000000}">
      <formula1>INDIRECT(control60)</formula1>
    </dataValidation>
    <dataValidation type="list" allowBlank="1" showInputMessage="1" showErrorMessage="1" sqref="K62" xr:uid="{00000000-0002-0000-0000-000032000000}">
      <formula1>INDIRECT(control61)</formula1>
    </dataValidation>
    <dataValidation type="list" allowBlank="1" showInputMessage="1" showErrorMessage="1" sqref="K63" xr:uid="{00000000-0002-0000-0000-000033000000}">
      <formula1>INDIRECT(control62)</formula1>
    </dataValidation>
    <dataValidation type="list" allowBlank="1" showInputMessage="1" showErrorMessage="1" sqref="K64" xr:uid="{00000000-0002-0000-0000-000034000000}">
      <formula1>INDIRECT(control64)</formula1>
    </dataValidation>
    <dataValidation type="list" allowBlank="1" showInputMessage="1" showErrorMessage="1" sqref="K65" xr:uid="{00000000-0002-0000-0000-000035000000}">
      <formula1>INDIRECT(control66)</formula1>
    </dataValidation>
    <dataValidation type="list" allowBlank="1" showInputMessage="1" showErrorMessage="1" sqref="K66" xr:uid="{00000000-0002-0000-0000-000036000000}">
      <formula1>INDIRECT(control67)</formula1>
    </dataValidation>
    <dataValidation type="list" allowBlank="1" showInputMessage="1" showErrorMessage="1" sqref="K67" xr:uid="{00000000-0002-0000-0000-000037000000}">
      <formula1>INDIRECT(control68)</formula1>
    </dataValidation>
    <dataValidation type="list" allowBlank="1" showInputMessage="1" showErrorMessage="1" sqref="K68" xr:uid="{00000000-0002-0000-0000-000038000000}">
      <formula1>INDIRECT(control70)</formula1>
    </dataValidation>
    <dataValidation type="list" allowBlank="1" showInputMessage="1" showErrorMessage="1" sqref="K69" xr:uid="{00000000-0002-0000-0000-000039000000}">
      <formula1>INDIRECT(control71)</formula1>
    </dataValidation>
    <dataValidation type="list" allowBlank="1" showInputMessage="1" showErrorMessage="1" sqref="K70" xr:uid="{00000000-0002-0000-0000-00003A000000}">
      <formula1>INDIRECT(control72)</formula1>
    </dataValidation>
    <dataValidation type="list" allowBlank="1" showInputMessage="1" showErrorMessage="1" sqref="K71" xr:uid="{00000000-0002-0000-0000-00003B000000}">
      <formula1>INDIRECT(control73)</formula1>
    </dataValidation>
    <dataValidation type="list" allowBlank="1" showInputMessage="1" showErrorMessage="1" sqref="K72" xr:uid="{00000000-0002-0000-0000-00003C000000}">
      <formula1>INDIRECT(control75)</formula1>
    </dataValidation>
    <dataValidation type="list" allowBlank="1" showInputMessage="1" showErrorMessage="1" sqref="K73" xr:uid="{00000000-0002-0000-0000-00003D000000}">
      <formula1>INDIRECT(control76)</formula1>
    </dataValidation>
    <dataValidation type="list" allowBlank="1" showInputMessage="1" showErrorMessage="1" sqref="K74" xr:uid="{00000000-0002-0000-0000-00003E000000}">
      <formula1>INDIRECT(control77)</formula1>
    </dataValidation>
    <dataValidation type="list" allowBlank="1" showInputMessage="1" showErrorMessage="1" sqref="K75" xr:uid="{00000000-0002-0000-0000-00003F000000}">
      <formula1>INDIRECT(control78)</formula1>
    </dataValidation>
    <dataValidation type="list" allowBlank="1" showInputMessage="1" showErrorMessage="1" sqref="K76" xr:uid="{00000000-0002-0000-0000-000040000000}">
      <formula1>INDIRECT(control80)</formula1>
    </dataValidation>
    <dataValidation type="list" allowBlank="1" showInputMessage="1" showErrorMessage="1" sqref="K77" xr:uid="{00000000-0002-0000-0000-000041000000}">
      <formula1>INDIRECT(control81)</formula1>
    </dataValidation>
    <dataValidation type="list" allowBlank="1" showInputMessage="1" showErrorMessage="1" sqref="K78" xr:uid="{00000000-0002-0000-0000-000042000000}">
      <formula1>INDIRECT(control82)</formula1>
    </dataValidation>
    <dataValidation type="list" allowBlank="1" showInputMessage="1" showErrorMessage="1" sqref="K79" xr:uid="{00000000-0002-0000-0000-000043000000}">
      <formula1>INDIRECT(control83)</formula1>
    </dataValidation>
    <dataValidation type="list" allowBlank="1" showInputMessage="1" showErrorMessage="1" sqref="K80" xr:uid="{00000000-0002-0000-0000-000044000000}">
      <formula1>INDIRECT(control84)</formula1>
    </dataValidation>
    <dataValidation type="list" allowBlank="1" showInputMessage="1" showErrorMessage="1" sqref="K84" xr:uid="{00000000-0002-0000-0000-000045000000}">
      <formula1>INDIRECT(control86)</formula1>
    </dataValidation>
    <dataValidation type="list" allowBlank="1" showInputMessage="1" showErrorMessage="1" sqref="K85" xr:uid="{00000000-0002-0000-0000-000046000000}">
      <formula1>INDIRECT(control87)</formula1>
    </dataValidation>
    <dataValidation type="list" allowBlank="1" showInputMessage="1" showErrorMessage="1" sqref="K86" xr:uid="{00000000-0002-0000-0000-000047000000}">
      <formula1>INDIRECT(control88)</formula1>
    </dataValidation>
    <dataValidation type="list" allowBlank="1" showInputMessage="1" showErrorMessage="1" sqref="K87" xr:uid="{00000000-0002-0000-0000-000048000000}">
      <formula1>INDIRECT(controll89)</formula1>
    </dataValidation>
    <dataValidation type="list" allowBlank="1" showInputMessage="1" showErrorMessage="1" sqref="K88" xr:uid="{00000000-0002-0000-0000-000049000000}">
      <formula1>INDIRECT(control90)</formula1>
    </dataValidation>
    <dataValidation type="list" allowBlank="1" showInputMessage="1" showErrorMessage="1" sqref="K89" xr:uid="{00000000-0002-0000-0000-00004A000000}">
      <formula1>INDIRECT(control102)</formula1>
    </dataValidation>
    <dataValidation type="list" allowBlank="1" showInputMessage="1" showErrorMessage="1" sqref="K90" xr:uid="{00000000-0002-0000-0000-00004B000000}">
      <formula1>INDIRECT(control105)</formula1>
    </dataValidation>
    <dataValidation type="list" allowBlank="1" showInputMessage="1" showErrorMessage="1" sqref="K91" xr:uid="{00000000-0002-0000-0000-00004C000000}">
      <formula1>INDIRECT(control106)</formula1>
    </dataValidation>
    <dataValidation type="list" allowBlank="1" showInputMessage="1" showErrorMessage="1" sqref="K92" xr:uid="{00000000-0002-0000-0000-00004D000000}">
      <formula1>INDIRECT(control107)</formula1>
    </dataValidation>
    <dataValidation type="list" allowBlank="1" showInputMessage="1" showErrorMessage="1" sqref="K93" xr:uid="{00000000-0002-0000-0000-00004E000000}">
      <formula1>INDIRECT(controll108)</formula1>
    </dataValidation>
    <dataValidation type="list" allowBlank="1" showInputMessage="1" showErrorMessage="1" sqref="K94:K95 K98" xr:uid="{00000000-0002-0000-0000-00004F000000}">
      <formula1>INDIRECT(control109)</formula1>
    </dataValidation>
    <dataValidation type="list" allowBlank="1" showInputMessage="1" showErrorMessage="1" sqref="K96" xr:uid="{00000000-0002-0000-0000-000050000000}">
      <formula1>INDIRECT(control112)</formula1>
    </dataValidation>
    <dataValidation type="list" allowBlank="1" showInputMessage="1" showErrorMessage="1" sqref="K97" xr:uid="{00000000-0002-0000-0000-000051000000}">
      <formula1>INDIRECT(control113)</formula1>
    </dataValidation>
    <dataValidation type="list" allowBlank="1" showInputMessage="1" showErrorMessage="1" sqref="K81 K83" xr:uid="{00000000-0002-0000-0000-000052000000}">
      <formula1>INDIRECT(control85)</formula1>
    </dataValidation>
    <dataValidation type="list" allowBlank="1" showInputMessage="1" showErrorMessage="1" sqref="K82" xr:uid="{00000000-0002-0000-0000-000053000000}">
      <formula1>INDIRECT(control120)</formula1>
    </dataValidation>
    <dataValidation type="list" allowBlank="1" showInputMessage="1" showErrorMessage="1" sqref="K29" xr:uid="{00000000-0002-0000-0000-000054000000}">
      <formula1>INDIRECT(control122)</formula1>
    </dataValidation>
    <dataValidation type="list" allowBlank="1" showInputMessage="1" showErrorMessage="1" sqref="J9:J105" xr:uid="{00000000-0002-0000-0000-000055000000}">
      <formula1>Tipo</formula1>
    </dataValidation>
  </dataValidations>
  <printOptions horizontalCentered="1" verticalCentered="1"/>
  <pageMargins left="0.19685039370078741" right="0.19685039370078741" top="0.46" bottom="0.41" header="0.31496062992125984" footer="0.31496062992125984"/>
  <pageSetup paperSize="5" scale="4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000-000056000000}">
          <x14:formula1>
            <xm:f>'C:\Users\USUARIO\Documents\GESTION DE LA CALIDAD\2018\RIESGOS\[F-201-10 MAPA DE RIESGOS v2 JM.xlsx]fo'!#REF!</xm:f>
          </x14:formula1>
          <xm:sqref>W98:W102 N98:N102 D78 B9:B101 D74 D101 B103:B105 A105</xm:sqref>
        </x14:dataValidation>
        <x14:dataValidation type="list" allowBlank="1" showInputMessage="1" showErrorMessage="1" xr:uid="{00000000-0002-0000-0000-000057000000}">
          <x14:formula1>
            <xm:f>fo!$B$3:$B$7</xm:f>
          </x14:formula1>
          <xm:sqref>N9:N97 N103:N105</xm:sqref>
        </x14:dataValidation>
        <x14:dataValidation type="list" allowBlank="1" showInputMessage="1" showErrorMessage="1" xr:uid="{00000000-0002-0000-0000-000058000000}">
          <x14:formula1>
            <xm:f>fo!$Q$4:$Q$5</xm:f>
          </x14:formula1>
          <xm:sqref>W9:W97 W103:W105</xm:sqref>
        </x14:dataValidation>
        <x14:dataValidation type="list" allowBlank="1" showInputMessage="1" showErrorMessage="1" xr:uid="{00000000-0002-0000-0000-000059000000}">
          <x14:formula1>
            <xm:f>fo!$K$49:$K$51</xm:f>
          </x14:formula1>
          <xm:sqref>X9:X105</xm:sqref>
        </x14:dataValidation>
        <x14:dataValidation type="list" allowBlank="1" showInputMessage="1" showErrorMessage="1" xr:uid="{00000000-0002-0000-0000-00005A000000}">
          <x14:formula1>
            <xm:f>fo!$K$53:$K$55</xm:f>
          </x14:formula1>
          <xm:sqref>Z9:Z105</xm:sqref>
        </x14:dataValidation>
        <x14:dataValidation type="list" allowBlank="1" showInputMessage="1" showErrorMessage="1" xr:uid="{00000000-0002-0000-0000-00005B000000}">
          <x14:formula1>
            <xm:f>fo!$K$57:$K$59</xm:f>
          </x14:formula1>
          <xm:sqref>AB9:AB105</xm:sqref>
        </x14:dataValidation>
        <x14:dataValidation type="list" allowBlank="1" showInputMessage="1" showErrorMessage="1" xr:uid="{00000000-0002-0000-0000-00005C000000}">
          <x14:formula1>
            <xm:f>fo!$K$61:$K$62</xm:f>
          </x14:formula1>
          <xm:sqref>AD9:AD105</xm:sqref>
        </x14:dataValidation>
        <x14:dataValidation type="list" allowBlank="1" showInputMessage="1" showErrorMessage="1" xr:uid="{00000000-0002-0000-0000-00005D000000}">
          <x14:formula1>
            <xm:f>fo!$K$64:$K$65</xm:f>
          </x14:formula1>
          <xm:sqref>AF9:AF105</xm:sqref>
        </x14:dataValidation>
        <x14:dataValidation type="list" allowBlank="1" showInputMessage="1" showErrorMessage="1" xr:uid="{00000000-0002-0000-0000-00005E000000}">
          <x14:formula1>
            <xm:f>fo!$V$3:$V$10</xm:f>
          </x14:formula1>
          <xm:sqref>D9:D73 D75:D77 D79:D100 D102:D105</xm:sqref>
        </x14:dataValidation>
        <x14:dataValidation type="list" allowBlank="1" showInputMessage="1" showErrorMessage="1" xr:uid="{00000000-0002-0000-0000-00005F000000}">
          <x14:formula1>
            <xm:f>fo!$W$16:$W$21</xm:f>
          </x14:formula1>
          <xm:sqref>G9:G105</xm:sqref>
        </x14:dataValidation>
        <x14:dataValidation type="list" allowBlank="1" showInputMessage="1" showErrorMessage="1" xr:uid="{00000000-0002-0000-0000-000060000000}">
          <x14:formula1>
            <xm:f>fo!$O$69:$O$83</xm:f>
          </x14:formula1>
          <xm:sqref>A9:A32</xm:sqref>
        </x14:dataValidation>
        <x14:dataValidation type="list" allowBlank="1" showInputMessage="1" showErrorMessage="1" xr:uid="{00000000-0002-0000-0000-000061000000}">
          <x14:formula1>
            <xm:f>fo!$O$69:$O$84</xm:f>
          </x14:formula1>
          <xm:sqref>A33:A104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X84"/>
  <sheetViews>
    <sheetView topLeftCell="A13" workbookViewId="0">
      <selection activeCell="O81" sqref="O81"/>
    </sheetView>
  </sheetViews>
  <sheetFormatPr baseColWidth="10" defaultRowHeight="13.2"/>
  <sheetData>
    <row r="2" spans="2:23">
      <c r="T2" t="s">
        <v>28</v>
      </c>
    </row>
    <row r="3" spans="2:23">
      <c r="B3" s="3" t="s">
        <v>55</v>
      </c>
      <c r="C3" s="3" t="s">
        <v>53</v>
      </c>
      <c r="D3" s="4">
        <v>1</v>
      </c>
      <c r="T3" t="s">
        <v>29</v>
      </c>
      <c r="V3" t="s">
        <v>39</v>
      </c>
    </row>
    <row r="4" spans="2:23">
      <c r="B4" s="3" t="s">
        <v>54</v>
      </c>
      <c r="C4" s="3" t="s">
        <v>61</v>
      </c>
      <c r="D4" s="4">
        <v>2</v>
      </c>
      <c r="Q4" t="s">
        <v>4</v>
      </c>
      <c r="T4" t="s">
        <v>168</v>
      </c>
      <c r="V4" t="s">
        <v>40</v>
      </c>
    </row>
    <row r="5" spans="2:23">
      <c r="B5" s="3" t="s">
        <v>56</v>
      </c>
      <c r="C5" s="3" t="s">
        <v>62</v>
      </c>
      <c r="D5" s="4">
        <v>3</v>
      </c>
      <c r="F5" s="2" t="s">
        <v>60</v>
      </c>
      <c r="Q5" t="s">
        <v>5</v>
      </c>
      <c r="T5" t="s">
        <v>31</v>
      </c>
      <c r="V5" t="s">
        <v>41</v>
      </c>
    </row>
    <row r="6" spans="2:23">
      <c r="B6" s="3" t="s">
        <v>57</v>
      </c>
      <c r="C6" s="3" t="s">
        <v>63</v>
      </c>
      <c r="D6" s="4">
        <v>4</v>
      </c>
      <c r="T6" t="s">
        <v>16</v>
      </c>
      <c r="V6" t="s">
        <v>15</v>
      </c>
    </row>
    <row r="7" spans="2:23">
      <c r="B7" s="3" t="s">
        <v>58</v>
      </c>
      <c r="C7" s="3" t="s">
        <v>64</v>
      </c>
      <c r="D7" s="4">
        <v>5</v>
      </c>
      <c r="T7" t="s">
        <v>32</v>
      </c>
      <c r="V7" t="s">
        <v>23</v>
      </c>
    </row>
    <row r="8" spans="2:23">
      <c r="T8" t="s">
        <v>33</v>
      </c>
      <c r="V8" t="s">
        <v>18</v>
      </c>
    </row>
    <row r="9" spans="2:23">
      <c r="B9" s="3" t="s">
        <v>73</v>
      </c>
      <c r="C9" s="2" t="s">
        <v>46</v>
      </c>
      <c r="D9">
        <v>1</v>
      </c>
      <c r="T9" t="s">
        <v>37</v>
      </c>
      <c r="V9" t="s">
        <v>42</v>
      </c>
    </row>
    <row r="10" spans="2:23">
      <c r="B10" s="3" t="s">
        <v>74</v>
      </c>
      <c r="C10" s="2" t="s">
        <v>47</v>
      </c>
      <c r="D10">
        <v>2</v>
      </c>
      <c r="I10" s="5" t="s">
        <v>88</v>
      </c>
      <c r="J10" s="5" t="s">
        <v>16</v>
      </c>
      <c r="K10" s="5" t="s">
        <v>17</v>
      </c>
      <c r="L10" s="6" t="s">
        <v>40</v>
      </c>
      <c r="M10" s="5" t="s">
        <v>34</v>
      </c>
      <c r="T10" t="s">
        <v>35</v>
      </c>
      <c r="V10" t="s">
        <v>43</v>
      </c>
    </row>
    <row r="11" spans="2:23">
      <c r="B11" s="3" t="s">
        <v>75</v>
      </c>
      <c r="C11" s="2" t="s">
        <v>48</v>
      </c>
      <c r="D11">
        <v>3</v>
      </c>
      <c r="F11" s="2" t="s">
        <v>26</v>
      </c>
      <c r="I11" s="1" t="s">
        <v>16</v>
      </c>
      <c r="J11" s="7" t="s">
        <v>73</v>
      </c>
      <c r="K11" s="8" t="s">
        <v>68</v>
      </c>
      <c r="L11" s="8" t="s">
        <v>78</v>
      </c>
      <c r="M11" s="8" t="s">
        <v>83</v>
      </c>
      <c r="T11" t="s">
        <v>38</v>
      </c>
    </row>
    <row r="12" spans="2:23">
      <c r="B12" s="3" t="s">
        <v>76</v>
      </c>
      <c r="C12" s="2" t="s">
        <v>49</v>
      </c>
      <c r="D12">
        <v>4</v>
      </c>
      <c r="I12" s="1" t="s">
        <v>17</v>
      </c>
      <c r="J12" s="7" t="s">
        <v>74</v>
      </c>
      <c r="K12" s="8" t="s">
        <v>67</v>
      </c>
      <c r="L12" s="8" t="s">
        <v>79</v>
      </c>
      <c r="M12" s="8" t="s">
        <v>84</v>
      </c>
    </row>
    <row r="13" spans="2:23">
      <c r="B13" s="3" t="s">
        <v>77</v>
      </c>
      <c r="C13" s="2" t="s">
        <v>50</v>
      </c>
      <c r="D13">
        <v>5</v>
      </c>
      <c r="I13" s="1" t="s">
        <v>34</v>
      </c>
      <c r="J13" s="7" t="s">
        <v>75</v>
      </c>
      <c r="K13" s="8" t="s">
        <v>69</v>
      </c>
      <c r="L13" s="8" t="s">
        <v>80</v>
      </c>
      <c r="M13" s="8" t="s">
        <v>85</v>
      </c>
    </row>
    <row r="14" spans="2:23">
      <c r="I14" s="1" t="s">
        <v>40</v>
      </c>
      <c r="J14" s="7" t="s">
        <v>76</v>
      </c>
      <c r="K14" s="8" t="s">
        <v>70</v>
      </c>
      <c r="L14" s="8" t="s">
        <v>81</v>
      </c>
      <c r="M14" s="8" t="s">
        <v>86</v>
      </c>
    </row>
    <row r="15" spans="2:23">
      <c r="J15" s="7" t="s">
        <v>77</v>
      </c>
      <c r="K15" s="8" t="s">
        <v>71</v>
      </c>
      <c r="L15" s="8" t="s">
        <v>82</v>
      </c>
      <c r="M15" s="8" t="s">
        <v>87</v>
      </c>
    </row>
    <row r="16" spans="2:23">
      <c r="B16" s="2" t="s">
        <v>68</v>
      </c>
      <c r="C16" s="2" t="s">
        <v>46</v>
      </c>
      <c r="D16">
        <v>1</v>
      </c>
      <c r="W16" t="s">
        <v>30</v>
      </c>
    </row>
    <row r="17" spans="2:23">
      <c r="B17" s="2" t="s">
        <v>67</v>
      </c>
      <c r="C17" s="2" t="s">
        <v>47</v>
      </c>
      <c r="D17">
        <v>2</v>
      </c>
      <c r="W17" t="s">
        <v>34</v>
      </c>
    </row>
    <row r="18" spans="2:23">
      <c r="B18" s="2" t="s">
        <v>69</v>
      </c>
      <c r="C18" s="2" t="s">
        <v>48</v>
      </c>
      <c r="D18">
        <v>3</v>
      </c>
      <c r="F18" s="2" t="s">
        <v>66</v>
      </c>
      <c r="R18" s="2" t="s">
        <v>97</v>
      </c>
      <c r="S18" s="2" t="s">
        <v>102</v>
      </c>
      <c r="W18" t="s">
        <v>16</v>
      </c>
    </row>
    <row r="19" spans="2:23">
      <c r="B19" s="2" t="s">
        <v>70</v>
      </c>
      <c r="C19" s="2" t="s">
        <v>49</v>
      </c>
      <c r="D19">
        <v>4</v>
      </c>
      <c r="I19" s="7" t="s">
        <v>73</v>
      </c>
      <c r="J19" s="2" t="s">
        <v>46</v>
      </c>
      <c r="R19" s="2" t="s">
        <v>98</v>
      </c>
      <c r="S19" s="2" t="s">
        <v>25</v>
      </c>
      <c r="W19" t="s">
        <v>35</v>
      </c>
    </row>
    <row r="20" spans="2:23">
      <c r="B20" s="2" t="s">
        <v>71</v>
      </c>
      <c r="C20" s="2" t="s">
        <v>50</v>
      </c>
      <c r="D20">
        <v>5</v>
      </c>
      <c r="I20" s="7" t="s">
        <v>74</v>
      </c>
      <c r="J20" s="2" t="s">
        <v>47</v>
      </c>
      <c r="R20" s="2" t="s">
        <v>99</v>
      </c>
      <c r="S20" s="2" t="s">
        <v>103</v>
      </c>
      <c r="W20" t="s">
        <v>36</v>
      </c>
    </row>
    <row r="21" spans="2:23">
      <c r="I21" s="7" t="s">
        <v>75</v>
      </c>
      <c r="J21" s="2" t="s">
        <v>48</v>
      </c>
      <c r="R21" s="2" t="s">
        <v>100</v>
      </c>
      <c r="S21" s="2" t="s">
        <v>104</v>
      </c>
      <c r="W21" t="s">
        <v>37</v>
      </c>
    </row>
    <row r="22" spans="2:23">
      <c r="I22" s="7" t="s">
        <v>76</v>
      </c>
      <c r="J22" s="2" t="s">
        <v>49</v>
      </c>
      <c r="M22" s="2" t="s">
        <v>46</v>
      </c>
      <c r="N22">
        <v>1</v>
      </c>
    </row>
    <row r="23" spans="2:23">
      <c r="B23" s="2" t="s">
        <v>78</v>
      </c>
      <c r="C23" s="2" t="s">
        <v>46</v>
      </c>
      <c r="D23">
        <v>1</v>
      </c>
      <c r="I23" s="7" t="s">
        <v>77</v>
      </c>
      <c r="J23" s="2" t="s">
        <v>50</v>
      </c>
      <c r="M23" s="2" t="s">
        <v>47</v>
      </c>
      <c r="N23">
        <v>2</v>
      </c>
    </row>
    <row r="24" spans="2:23">
      <c r="B24" s="2" t="s">
        <v>79</v>
      </c>
      <c r="C24" s="2" t="s">
        <v>47</v>
      </c>
      <c r="D24">
        <v>2</v>
      </c>
      <c r="I24" s="8" t="s">
        <v>68</v>
      </c>
      <c r="J24" s="2" t="s">
        <v>46</v>
      </c>
      <c r="M24" s="2" t="s">
        <v>48</v>
      </c>
      <c r="N24">
        <v>3</v>
      </c>
    </row>
    <row r="25" spans="2:23">
      <c r="B25" s="2" t="s">
        <v>80</v>
      </c>
      <c r="C25" s="2" t="s">
        <v>48</v>
      </c>
      <c r="D25">
        <v>3</v>
      </c>
      <c r="F25" s="2" t="s">
        <v>72</v>
      </c>
      <c r="I25" s="8" t="s">
        <v>67</v>
      </c>
      <c r="J25" s="2" t="s">
        <v>47</v>
      </c>
      <c r="M25" s="2" t="s">
        <v>49</v>
      </c>
      <c r="N25">
        <v>4</v>
      </c>
    </row>
    <row r="26" spans="2:23">
      <c r="B26" s="2" t="s">
        <v>81</v>
      </c>
      <c r="C26" s="2" t="s">
        <v>49</v>
      </c>
      <c r="D26">
        <v>4</v>
      </c>
      <c r="I26" s="8" t="s">
        <v>69</v>
      </c>
      <c r="J26" s="2" t="s">
        <v>48</v>
      </c>
      <c r="M26" s="2" t="s">
        <v>50</v>
      </c>
      <c r="N26">
        <v>5</v>
      </c>
    </row>
    <row r="27" spans="2:23">
      <c r="B27" s="2" t="s">
        <v>82</v>
      </c>
      <c r="C27" s="2" t="s">
        <v>50</v>
      </c>
      <c r="D27">
        <v>5</v>
      </c>
      <c r="I27" s="8" t="s">
        <v>70</v>
      </c>
      <c r="J27" s="2" t="s">
        <v>49</v>
      </c>
    </row>
    <row r="28" spans="2:23">
      <c r="I28" s="8" t="s">
        <v>71</v>
      </c>
      <c r="J28" s="2" t="s">
        <v>50</v>
      </c>
    </row>
    <row r="29" spans="2:23">
      <c r="I29" s="8" t="s">
        <v>78</v>
      </c>
      <c r="J29" s="2" t="s">
        <v>46</v>
      </c>
    </row>
    <row r="30" spans="2:23">
      <c r="B30" s="2" t="s">
        <v>83</v>
      </c>
      <c r="C30" s="2" t="s">
        <v>46</v>
      </c>
      <c r="D30">
        <v>1</v>
      </c>
      <c r="I30" s="8" t="s">
        <v>79</v>
      </c>
      <c r="J30" s="2" t="s">
        <v>47</v>
      </c>
    </row>
    <row r="31" spans="2:23">
      <c r="B31" s="2" t="s">
        <v>84</v>
      </c>
      <c r="C31" s="2" t="s">
        <v>47</v>
      </c>
      <c r="D31">
        <v>2</v>
      </c>
      <c r="I31" s="8" t="s">
        <v>80</v>
      </c>
      <c r="J31" s="2" t="s">
        <v>48</v>
      </c>
    </row>
    <row r="32" spans="2:23">
      <c r="B32" s="2" t="s">
        <v>85</v>
      </c>
      <c r="C32" s="2" t="s">
        <v>48</v>
      </c>
      <c r="D32">
        <v>3</v>
      </c>
      <c r="F32" s="2" t="s">
        <v>27</v>
      </c>
      <c r="I32" s="8" t="s">
        <v>81</v>
      </c>
      <c r="J32" s="2" t="s">
        <v>49</v>
      </c>
      <c r="M32">
        <v>1</v>
      </c>
      <c r="N32" t="s">
        <v>93</v>
      </c>
      <c r="Q32" t="s">
        <v>93</v>
      </c>
      <c r="R32" s="2" t="s">
        <v>97</v>
      </c>
    </row>
    <row r="33" spans="2:20">
      <c r="B33" s="2" t="s">
        <v>86</v>
      </c>
      <c r="C33" s="2" t="s">
        <v>49</v>
      </c>
      <c r="D33">
        <v>4</v>
      </c>
      <c r="I33" s="8" t="s">
        <v>82</v>
      </c>
      <c r="J33" s="2" t="s">
        <v>50</v>
      </c>
      <c r="M33">
        <v>2</v>
      </c>
      <c r="N33" t="s">
        <v>93</v>
      </c>
      <c r="Q33" t="s">
        <v>93</v>
      </c>
      <c r="R33" s="2" t="s">
        <v>97</v>
      </c>
    </row>
    <row r="34" spans="2:20">
      <c r="B34" s="2" t="s">
        <v>87</v>
      </c>
      <c r="C34" s="2" t="s">
        <v>50</v>
      </c>
      <c r="D34">
        <v>5</v>
      </c>
      <c r="I34" s="8" t="s">
        <v>83</v>
      </c>
      <c r="J34" s="2" t="s">
        <v>46</v>
      </c>
      <c r="M34">
        <v>3</v>
      </c>
      <c r="N34" t="s">
        <v>93</v>
      </c>
      <c r="Q34" t="s">
        <v>93</v>
      </c>
      <c r="R34" s="2" t="s">
        <v>97</v>
      </c>
    </row>
    <row r="35" spans="2:20">
      <c r="I35" s="8" t="s">
        <v>84</v>
      </c>
      <c r="J35" s="2" t="s">
        <v>47</v>
      </c>
      <c r="M35">
        <v>4</v>
      </c>
      <c r="N35" t="s">
        <v>94</v>
      </c>
      <c r="Q35" t="s">
        <v>94</v>
      </c>
      <c r="R35" s="2" t="s">
        <v>98</v>
      </c>
    </row>
    <row r="36" spans="2:20">
      <c r="I36" s="8" t="s">
        <v>85</v>
      </c>
      <c r="J36" s="2" t="s">
        <v>48</v>
      </c>
      <c r="M36">
        <v>5</v>
      </c>
      <c r="N36" t="s">
        <v>24</v>
      </c>
      <c r="Q36" t="s">
        <v>24</v>
      </c>
      <c r="R36" s="2" t="s">
        <v>99</v>
      </c>
    </row>
    <row r="37" spans="2:20">
      <c r="I37" s="8" t="s">
        <v>86</v>
      </c>
      <c r="J37" s="2" t="s">
        <v>49</v>
      </c>
      <c r="M37">
        <v>6</v>
      </c>
      <c r="N37" t="s">
        <v>94</v>
      </c>
      <c r="Q37" t="s">
        <v>94</v>
      </c>
      <c r="R37" s="2" t="s">
        <v>98</v>
      </c>
    </row>
    <row r="38" spans="2:20">
      <c r="I38" s="8" t="s">
        <v>87</v>
      </c>
      <c r="J38" s="2" t="s">
        <v>50</v>
      </c>
      <c r="M38">
        <v>8</v>
      </c>
      <c r="N38" t="s">
        <v>24</v>
      </c>
      <c r="Q38" t="s">
        <v>24</v>
      </c>
      <c r="R38" s="2" t="s">
        <v>99</v>
      </c>
    </row>
    <row r="39" spans="2:20">
      <c r="M39">
        <v>9</v>
      </c>
      <c r="N39" t="s">
        <v>24</v>
      </c>
      <c r="Q39" t="s">
        <v>24</v>
      </c>
      <c r="R39" s="2" t="s">
        <v>99</v>
      </c>
    </row>
    <row r="40" spans="2:20">
      <c r="M40">
        <v>10</v>
      </c>
      <c r="N40" t="s">
        <v>24</v>
      </c>
      <c r="Q40" t="s">
        <v>24</v>
      </c>
      <c r="R40" s="2" t="s">
        <v>99</v>
      </c>
    </row>
    <row r="41" spans="2:20">
      <c r="M41">
        <v>12</v>
      </c>
      <c r="N41" t="s">
        <v>24</v>
      </c>
      <c r="Q41" t="s">
        <v>24</v>
      </c>
      <c r="R41" s="2" t="s">
        <v>99</v>
      </c>
    </row>
    <row r="42" spans="2:20">
      <c r="M42">
        <v>15</v>
      </c>
      <c r="N42" t="s">
        <v>95</v>
      </c>
      <c r="Q42" t="s">
        <v>95</v>
      </c>
      <c r="R42" s="2" t="s">
        <v>100</v>
      </c>
    </row>
    <row r="43" spans="2:20">
      <c r="M43">
        <v>16</v>
      </c>
      <c r="N43" t="s">
        <v>95</v>
      </c>
      <c r="Q43" t="s">
        <v>95</v>
      </c>
      <c r="R43" s="2" t="s">
        <v>100</v>
      </c>
    </row>
    <row r="44" spans="2:20">
      <c r="M44">
        <v>20</v>
      </c>
      <c r="N44" t="s">
        <v>95</v>
      </c>
      <c r="Q44" t="s">
        <v>95</v>
      </c>
      <c r="R44" s="2" t="s">
        <v>100</v>
      </c>
    </row>
    <row r="45" spans="2:20">
      <c r="M45">
        <v>25</v>
      </c>
      <c r="N45" t="s">
        <v>95</v>
      </c>
      <c r="Q45" t="s">
        <v>95</v>
      </c>
      <c r="R45" s="2" t="s">
        <v>100</v>
      </c>
    </row>
    <row r="47" spans="2:20">
      <c r="S47">
        <v>-4</v>
      </c>
      <c r="T47" s="2" t="s">
        <v>97</v>
      </c>
    </row>
    <row r="48" spans="2:20">
      <c r="S48">
        <v>-3</v>
      </c>
      <c r="T48" s="2" t="s">
        <v>97</v>
      </c>
    </row>
    <row r="49" spans="11:24">
      <c r="K49" s="2" t="s">
        <v>111</v>
      </c>
      <c r="L49">
        <v>20</v>
      </c>
      <c r="S49">
        <v>-2</v>
      </c>
      <c r="T49" s="2" t="s">
        <v>97</v>
      </c>
    </row>
    <row r="50" spans="11:24">
      <c r="K50" s="2" t="s">
        <v>110</v>
      </c>
      <c r="L50">
        <v>10</v>
      </c>
      <c r="N50" s="2" t="s">
        <v>122</v>
      </c>
      <c r="S50">
        <v>-1</v>
      </c>
      <c r="T50" s="2" t="s">
        <v>97</v>
      </c>
    </row>
    <row r="51" spans="11:24">
      <c r="K51" s="2" t="s">
        <v>112</v>
      </c>
      <c r="L51">
        <v>0</v>
      </c>
      <c r="S51">
        <v>0</v>
      </c>
      <c r="T51" s="2" t="s">
        <v>97</v>
      </c>
    </row>
    <row r="52" spans="11:24">
      <c r="S52">
        <v>1</v>
      </c>
      <c r="T52" s="2" t="s">
        <v>97</v>
      </c>
    </row>
    <row r="53" spans="11:24">
      <c r="K53" s="2" t="s">
        <v>113</v>
      </c>
      <c r="L53">
        <v>20</v>
      </c>
      <c r="S53">
        <v>2</v>
      </c>
      <c r="T53" s="2" t="s">
        <v>97</v>
      </c>
    </row>
    <row r="54" spans="11:24">
      <c r="K54" s="2" t="s">
        <v>110</v>
      </c>
      <c r="L54">
        <v>10</v>
      </c>
      <c r="N54" s="2" t="s">
        <v>123</v>
      </c>
      <c r="S54">
        <v>3</v>
      </c>
      <c r="T54" s="2" t="s">
        <v>97</v>
      </c>
    </row>
    <row r="55" spans="11:24">
      <c r="K55" s="2" t="s">
        <v>114</v>
      </c>
      <c r="L55">
        <v>0</v>
      </c>
      <c r="S55">
        <v>4</v>
      </c>
      <c r="T55" s="2" t="s">
        <v>98</v>
      </c>
    </row>
    <row r="56" spans="11:24">
      <c r="S56">
        <v>5</v>
      </c>
      <c r="T56" s="2" t="s">
        <v>99</v>
      </c>
    </row>
    <row r="57" spans="11:24">
      <c r="K57" s="2" t="s">
        <v>115</v>
      </c>
      <c r="L57">
        <v>20</v>
      </c>
      <c r="S57">
        <v>6</v>
      </c>
      <c r="T57" s="2" t="s">
        <v>98</v>
      </c>
    </row>
    <row r="58" spans="11:24">
      <c r="K58" s="2" t="s">
        <v>116</v>
      </c>
      <c r="L58">
        <v>10</v>
      </c>
      <c r="N58" s="2" t="s">
        <v>124</v>
      </c>
      <c r="S58">
        <v>8</v>
      </c>
      <c r="T58" s="2" t="s">
        <v>99</v>
      </c>
    </row>
    <row r="59" spans="11:24">
      <c r="K59" s="2" t="s">
        <v>117</v>
      </c>
      <c r="L59">
        <v>0</v>
      </c>
      <c r="S59">
        <v>9</v>
      </c>
      <c r="T59" s="2" t="s">
        <v>99</v>
      </c>
      <c r="W59" s="2" t="s">
        <v>97</v>
      </c>
      <c r="X59" s="2" t="s">
        <v>102</v>
      </c>
    </row>
    <row r="60" spans="11:24">
      <c r="S60">
        <v>10</v>
      </c>
      <c r="T60" s="2" t="s">
        <v>99</v>
      </c>
      <c r="W60" s="2" t="s">
        <v>98</v>
      </c>
      <c r="X60" s="2" t="s">
        <v>25</v>
      </c>
    </row>
    <row r="61" spans="11:24">
      <c r="K61" s="2" t="s">
        <v>118</v>
      </c>
      <c r="L61">
        <v>20</v>
      </c>
      <c r="N61" s="2" t="s">
        <v>125</v>
      </c>
      <c r="S61">
        <v>12</v>
      </c>
      <c r="T61" s="2" t="s">
        <v>99</v>
      </c>
      <c r="W61" s="2" t="s">
        <v>99</v>
      </c>
      <c r="X61" s="2" t="s">
        <v>103</v>
      </c>
    </row>
    <row r="62" spans="11:24">
      <c r="K62" s="2" t="s">
        <v>119</v>
      </c>
      <c r="L62">
        <v>0</v>
      </c>
      <c r="S62">
        <v>15</v>
      </c>
      <c r="T62" s="2" t="s">
        <v>100</v>
      </c>
      <c r="W62" s="2" t="s">
        <v>100</v>
      </c>
      <c r="X62" s="2" t="s">
        <v>104</v>
      </c>
    </row>
    <row r="63" spans="11:24">
      <c r="S63">
        <v>16</v>
      </c>
      <c r="T63" s="2" t="s">
        <v>100</v>
      </c>
    </row>
    <row r="64" spans="11:24">
      <c r="K64" s="2" t="s">
        <v>120</v>
      </c>
      <c r="L64">
        <v>20</v>
      </c>
      <c r="N64" s="2" t="s">
        <v>126</v>
      </c>
      <c r="S64">
        <v>20</v>
      </c>
      <c r="T64" s="2" t="s">
        <v>100</v>
      </c>
    </row>
    <row r="65" spans="11:20">
      <c r="K65" s="2" t="s">
        <v>121</v>
      </c>
      <c r="L65">
        <v>0</v>
      </c>
      <c r="S65">
        <v>25</v>
      </c>
      <c r="T65" s="2" t="s">
        <v>100</v>
      </c>
    </row>
    <row r="66" spans="11:20" ht="15.6">
      <c r="L66" s="9"/>
      <c r="M66" s="9"/>
      <c r="N66" s="9"/>
    </row>
    <row r="69" spans="11:20">
      <c r="O69" s="2" t="s">
        <v>130</v>
      </c>
    </row>
    <row r="70" spans="11:20">
      <c r="O70" s="2" t="s">
        <v>131</v>
      </c>
    </row>
    <row r="71" spans="11:20">
      <c r="O71" s="2" t="s">
        <v>132</v>
      </c>
    </row>
    <row r="72" spans="11:20">
      <c r="O72" s="2" t="s">
        <v>133</v>
      </c>
    </row>
    <row r="73" spans="11:20">
      <c r="O73" s="2" t="s">
        <v>134</v>
      </c>
    </row>
    <row r="74" spans="11:20">
      <c r="O74" s="2" t="s">
        <v>135</v>
      </c>
    </row>
    <row r="75" spans="11:20">
      <c r="O75" s="2" t="s">
        <v>136</v>
      </c>
    </row>
    <row r="76" spans="11:20">
      <c r="O76" s="2" t="s">
        <v>137</v>
      </c>
    </row>
    <row r="77" spans="11:20">
      <c r="O77" s="2" t="s">
        <v>138</v>
      </c>
    </row>
    <row r="78" spans="11:20">
      <c r="O78" s="2" t="s">
        <v>139</v>
      </c>
    </row>
    <row r="79" spans="11:20">
      <c r="O79" s="2" t="s">
        <v>140</v>
      </c>
    </row>
    <row r="80" spans="11:20">
      <c r="O80" s="2" t="s">
        <v>142</v>
      </c>
    </row>
    <row r="81" spans="15:15">
      <c r="O81" s="2" t="s">
        <v>143</v>
      </c>
    </row>
    <row r="82" spans="15:15">
      <c r="O82" s="2" t="s">
        <v>141</v>
      </c>
    </row>
    <row r="83" spans="15:15">
      <c r="O83" s="2" t="s">
        <v>778</v>
      </c>
    </row>
    <row r="84" spans="15:15">
      <c r="O84" s="2" t="s">
        <v>338</v>
      </c>
    </row>
  </sheetData>
  <phoneticPr fontId="3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113</vt:i4>
      </vt:variant>
    </vt:vector>
  </HeadingPairs>
  <TitlesOfParts>
    <vt:vector size="115" baseType="lpstr">
      <vt:lpstr>MAPA DE RIESGOS</vt:lpstr>
      <vt:lpstr>fo</vt:lpstr>
      <vt:lpstr>control1</vt:lpstr>
      <vt:lpstr>control10</vt:lpstr>
      <vt:lpstr>control102</vt:lpstr>
      <vt:lpstr>control105</vt:lpstr>
      <vt:lpstr>control106</vt:lpstr>
      <vt:lpstr>control107</vt:lpstr>
      <vt:lpstr>control108</vt:lpstr>
      <vt:lpstr>control109</vt:lpstr>
      <vt:lpstr>control11</vt:lpstr>
      <vt:lpstr>control110</vt:lpstr>
      <vt:lpstr>control112</vt:lpstr>
      <vt:lpstr>control113</vt:lpstr>
      <vt:lpstr>control120</vt:lpstr>
      <vt:lpstr>control121</vt:lpstr>
      <vt:lpstr>control122</vt:lpstr>
      <vt:lpstr>control13</vt:lpstr>
      <vt:lpstr>control14</vt:lpstr>
      <vt:lpstr>control15</vt:lpstr>
      <vt:lpstr>control17</vt:lpstr>
      <vt:lpstr>control19</vt:lpstr>
      <vt:lpstr>control2</vt:lpstr>
      <vt:lpstr>control21</vt:lpstr>
      <vt:lpstr>control22</vt:lpstr>
      <vt:lpstr>control23</vt:lpstr>
      <vt:lpstr>control24</vt:lpstr>
      <vt:lpstr>control25</vt:lpstr>
      <vt:lpstr>control26</vt:lpstr>
      <vt:lpstr>control27</vt:lpstr>
      <vt:lpstr>control28</vt:lpstr>
      <vt:lpstr>control29</vt:lpstr>
      <vt:lpstr>control3</vt:lpstr>
      <vt:lpstr>control30</vt:lpstr>
      <vt:lpstr>control31</vt:lpstr>
      <vt:lpstr>control32</vt:lpstr>
      <vt:lpstr>control33</vt:lpstr>
      <vt:lpstr>control34</vt:lpstr>
      <vt:lpstr>control35</vt:lpstr>
      <vt:lpstr>control37</vt:lpstr>
      <vt:lpstr>control38</vt:lpstr>
      <vt:lpstr>control39</vt:lpstr>
      <vt:lpstr>control4</vt:lpstr>
      <vt:lpstr>control40</vt:lpstr>
      <vt:lpstr>control43</vt:lpstr>
      <vt:lpstr>control44</vt:lpstr>
      <vt:lpstr>control45</vt:lpstr>
      <vt:lpstr>control46</vt:lpstr>
      <vt:lpstr>control47</vt:lpstr>
      <vt:lpstr>control48</vt:lpstr>
      <vt:lpstr>control49</vt:lpstr>
      <vt:lpstr>control5</vt:lpstr>
      <vt:lpstr>control51</vt:lpstr>
      <vt:lpstr>control52</vt:lpstr>
      <vt:lpstr>control53</vt:lpstr>
      <vt:lpstr>control54</vt:lpstr>
      <vt:lpstr>control56</vt:lpstr>
      <vt:lpstr>control57</vt:lpstr>
      <vt:lpstr>control58</vt:lpstr>
      <vt:lpstr>control59</vt:lpstr>
      <vt:lpstr>control6</vt:lpstr>
      <vt:lpstr>control60</vt:lpstr>
      <vt:lpstr>control61</vt:lpstr>
      <vt:lpstr>control62</vt:lpstr>
      <vt:lpstr>control64</vt:lpstr>
      <vt:lpstr>control65</vt:lpstr>
      <vt:lpstr>control66</vt:lpstr>
      <vt:lpstr>control67</vt:lpstr>
      <vt:lpstr>control68</vt:lpstr>
      <vt:lpstr>control7</vt:lpstr>
      <vt:lpstr>control70</vt:lpstr>
      <vt:lpstr>control71</vt:lpstr>
      <vt:lpstr>control72</vt:lpstr>
      <vt:lpstr>control73</vt:lpstr>
      <vt:lpstr>control75</vt:lpstr>
      <vt:lpstr>control76</vt:lpstr>
      <vt:lpstr>control77</vt:lpstr>
      <vt:lpstr>control78</vt:lpstr>
      <vt:lpstr>control8</vt:lpstr>
      <vt:lpstr>control80</vt:lpstr>
      <vt:lpstr>control81</vt:lpstr>
      <vt:lpstr>control82</vt:lpstr>
      <vt:lpstr>control83</vt:lpstr>
      <vt:lpstr>control84</vt:lpstr>
      <vt:lpstr>control85</vt:lpstr>
      <vt:lpstr>control86</vt:lpstr>
      <vt:lpstr>control87</vt:lpstr>
      <vt:lpstr>control88</vt:lpstr>
      <vt:lpstr>control89</vt:lpstr>
      <vt:lpstr>control9</vt:lpstr>
      <vt:lpstr>control90</vt:lpstr>
      <vt:lpstr>controll108</vt:lpstr>
      <vt:lpstr>controll89</vt:lpstr>
      <vt:lpstr>Imagen</vt:lpstr>
      <vt:lpstr>Impacto</vt:lpstr>
      <vt:lpstr>Información</vt:lpstr>
      <vt:lpstr>Legal</vt:lpstr>
      <vt:lpstr>nuevazona</vt:lpstr>
      <vt:lpstr>Operativo</vt:lpstr>
      <vt:lpstr>prob</vt:lpstr>
      <vt:lpstr>respuesta</vt:lpstr>
      <vt:lpstr>sel</vt:lpstr>
      <vt:lpstr>Seleccion</vt:lpstr>
      <vt:lpstr>Tipo</vt:lpstr>
      <vt:lpstr>val</vt:lpstr>
      <vt:lpstr>Valor</vt:lpstr>
      <vt:lpstr>valor1</vt:lpstr>
      <vt:lpstr>valor2</vt:lpstr>
      <vt:lpstr>valor3</vt:lpstr>
      <vt:lpstr>valor4</vt:lpstr>
      <vt:lpstr>valor5</vt:lpstr>
      <vt:lpstr>valoracion</vt:lpstr>
      <vt:lpstr>zona</vt:lpstr>
      <vt:lpstr>zonaevaluada</vt:lpstr>
      <vt:lpstr>zonaevaluada1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2014-08-13T21:38:39Z</cp:lastPrinted>
  <dcterms:created xsi:type="dcterms:W3CDTF">2014-05-25T19:29:04Z</dcterms:created>
  <dcterms:modified xsi:type="dcterms:W3CDTF">2019-03-19T20:53:15Z</dcterms:modified>
</cp:coreProperties>
</file>